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belkentaoui\AppData\Local\Microsoft\Windows\Temporary Internet Files\Content.Outlook\DMD7AKYQ\"/>
    </mc:Choice>
  </mc:AlternateContent>
  <bookViews>
    <workbookView xWindow="0" yWindow="0" windowWidth="24000" windowHeight="8532" activeTab="13"/>
  </bookViews>
  <sheets>
    <sheet name="BILAN" sheetId="1" r:id="rId1"/>
    <sheet name="CPC" sheetId="2" r:id="rId2"/>
    <sheet name="ESG" sheetId="3" r:id="rId3"/>
    <sheet name="TAB DE FINA" sheetId="4" r:id="rId4"/>
    <sheet name="A2" sheetId="5" r:id="rId5"/>
    <sheet name="A3" sheetId="6" r:id="rId6"/>
    <sheet name="B2" sheetId="7" r:id="rId7"/>
    <sheet name="B4" sheetId="8" r:id="rId8"/>
    <sheet name="B5" sheetId="9" r:id="rId9"/>
    <sheet name="B6" sheetId="10" r:id="rId10"/>
    <sheet name="B7" sheetId="11" r:id="rId11"/>
    <sheet name="B8" sheetId="12" r:id="rId12"/>
    <sheet name="B9" sheetId="13" r:id="rId13"/>
    <sheet name="B15" sheetId="14"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_cpc2" hidden="1">{"Actif",#N/A,FALSE,"BILAN";"PASSIF",#N/A,FALSE,"BILAN";"CPC",#N/A,FALSE,"BILAN";"PASSAGE",#N/A,FALSE,"BILAN";"TAB_IMMO",#N/A,FALSE,"BILAN";"ESG",#N/A,FALSE,"BILAN";"DETAIL_CPC",#N/A,FALSE,"BILAN";"CREDIT_bail",#N/A,FALSE,"BILAN";"TAB_AMOR",#N/A,FALSE,"BILAN";"TAB_PROV",#N/A,FALSE,"BILAN";"PLUS_VALUES",#N/A,FALSE,"BILAN";"TITRE_PARTICIP_11",#N/A,FALSE,"BILAN";"TVA_12",#N/A,FALSE,"BILAN";"CAPITAL_13",#N/A,FALSE,"BILAN";"RESULTAT_14",#N/A,FALSE,"BILAN";"Encouragement_15",#N/A,FALSE,"BILAN";"Amort_16",#N/A,FALSE,"AMORTISS_16";"FUSION_17",#N/A,FALSE,"BILAN";"EMPRUNT_18",#N/A,FALSE,"BILAN";"LOCATION_19",#N/A,FALSE,"BILAN";"stock 20",#N/A,FALSE,"BILAN"}</definedName>
    <definedName name="_cpc2" hidden="1">{"Actif",#N/A,FALSE,"BILAN";"PASSIF",#N/A,FALSE,"BILAN";"CPC",#N/A,FALSE,"BILAN";"PASSAGE",#N/A,FALSE,"BILAN";"TAB_IMMO",#N/A,FALSE,"BILAN";"ESG",#N/A,FALSE,"BILAN";"DETAIL_CPC",#N/A,FALSE,"BILAN";"CREDIT_bail",#N/A,FALSE,"BILAN";"TAB_AMOR",#N/A,FALSE,"BILAN";"TAB_PROV",#N/A,FALSE,"BILAN";"PLUS_VALUES",#N/A,FALSE,"BILAN";"TITRE_PARTICIP_11",#N/A,FALSE,"BILAN";"TVA_12",#N/A,FALSE,"BILAN";"CAPITAL_13",#N/A,FALSE,"BILAN";"RESULTAT_14",#N/A,FALSE,"BILAN";"Encouragement_15",#N/A,FALSE,"BILAN";"Amort_16",#N/A,FALSE,"AMORTISS_16";"FUSION_17",#N/A,FALSE,"BILAN";"EMPRUNT_18",#N/A,FALSE,"BILAN";"LOCATION_19",#N/A,FALSE,"BILAN";"stock 20",#N/A,FALSE,"BILAN"}</definedName>
    <definedName name="_Regression_Int" localSheetId="11" hidden="1">1</definedName>
    <definedName name="achatmat" localSheetId="13" hidden="1">{"Actif",#N/A,FALSE,"BILAN";"PASSIF",#N/A,FALSE,"BILAN";"CPC",#N/A,FALSE,"BILAN";"PASSAGE",#N/A,FALSE,"BILAN";"TAB_IMMO",#N/A,FALSE,"BILAN";"ESG",#N/A,FALSE,"BILAN";"DETAIL_CPC",#N/A,FALSE,"BILAN";"CREDIT_bail",#N/A,FALSE,"BILAN";"TAB_AMOR",#N/A,FALSE,"BILAN";"TAB_PROV",#N/A,FALSE,"BILAN";"PLUS_VALUES",#N/A,FALSE,"BILAN";"TITRE_PARTICIP_11",#N/A,FALSE,"BILAN";"TVA_12",#N/A,FALSE,"BILAN";"CAPITAL_13",#N/A,FALSE,"BILAN";"RESULTAT_14",#N/A,FALSE,"BILAN";"Encouragement_15",#N/A,FALSE,"BILAN";"Amort_16",#N/A,FALSE,"AMORTISS_16";"FUSION_17",#N/A,FALSE,"BILAN";"EMPRUNT_18",#N/A,FALSE,"BILAN";"LOCATION_19",#N/A,FALSE,"BILAN";"stock 20",#N/A,FALSE,"BILAN"}</definedName>
    <definedName name="achatmat" hidden="1">{"Actif",#N/A,FALSE,"BILAN";"PASSIF",#N/A,FALSE,"BILAN";"CPC",#N/A,FALSE,"BILAN";"PASSAGE",#N/A,FALSE,"BILAN";"TAB_IMMO",#N/A,FALSE,"BILAN";"ESG",#N/A,FALSE,"BILAN";"DETAIL_CPC",#N/A,FALSE,"BILAN";"CREDIT_bail",#N/A,FALSE,"BILAN";"TAB_AMOR",#N/A,FALSE,"BILAN";"TAB_PROV",#N/A,FALSE,"BILAN";"PLUS_VALUES",#N/A,FALSE,"BILAN";"TITRE_PARTICIP_11",#N/A,FALSE,"BILAN";"TVA_12",#N/A,FALSE,"BILAN";"CAPITAL_13",#N/A,FALSE,"BILAN";"RESULTAT_14",#N/A,FALSE,"BILAN";"Encouragement_15",#N/A,FALSE,"BILAN";"Amort_16",#N/A,FALSE,"AMORTISS_16";"FUSION_17",#N/A,FALSE,"BILAN";"EMPRUNT_18",#N/A,FALSE,"BILAN";"LOCATION_19",#N/A,FALSE,"BILAN";"stock 20",#N/A,FALSE,"BILAN"}</definedName>
    <definedName name="ACTIF" localSheetId="13">#REF!</definedName>
    <definedName name="ACTIF">#REF!</definedName>
    <definedName name="_xlnm.Database" localSheetId="13">#REF!</definedName>
    <definedName name="_xlnm.Database">#REF!</definedName>
    <definedName name="ca" localSheetId="13">#REF!</definedName>
    <definedName name="ca">#REF!</definedName>
    <definedName name="Ecart_Relatif">[1]!Ecart_Relatif</definedName>
    <definedName name="_xlnm.Recorder" localSheetId="13">#REF!</definedName>
    <definedName name="_xlnm.Recorder">#REF!</definedName>
    <definedName name="gg">[2]!Ecart_Relatif</definedName>
    <definedName name="mgemens" localSheetId="13">#REF!</definedName>
    <definedName name="mgemens">#REF!</definedName>
    <definedName name="onacpc" localSheetId="13" hidden="1">{"Actif",#N/A,FALSE,"BILAN";"PASSIF",#N/A,FALSE,"BILAN";"CPC",#N/A,FALSE,"BILAN";"PASSAGE",#N/A,FALSE,"BILAN";"TAB_IMMO",#N/A,FALSE,"BILAN";"ESG",#N/A,FALSE,"BILAN";"DETAIL_CPC",#N/A,FALSE,"BILAN";"CREDIT_bail",#N/A,FALSE,"BILAN";"TAB_AMOR",#N/A,FALSE,"BILAN";"TAB_PROV",#N/A,FALSE,"BILAN";"PLUS_VALUES",#N/A,FALSE,"BILAN";"TITRE_PARTICIP_11",#N/A,FALSE,"BILAN";"TVA_12",#N/A,FALSE,"BILAN";"CAPITAL_13",#N/A,FALSE,"BILAN";"RESULTAT_14",#N/A,FALSE,"BILAN";"Encouragement_15",#N/A,FALSE,"BILAN";"Amort_16",#N/A,FALSE,"AMORTISS_16";"FUSION_17",#N/A,FALSE,"BILAN";"EMPRUNT_18",#N/A,FALSE,"BILAN";"LOCATION_19",#N/A,FALSE,"BILAN";"stock 20",#N/A,FALSE,"BILAN"}</definedName>
    <definedName name="onacpc" hidden="1">{"Actif",#N/A,FALSE,"BILAN";"PASSIF",#N/A,FALSE,"BILAN";"CPC",#N/A,FALSE,"BILAN";"PASSAGE",#N/A,FALSE,"BILAN";"TAB_IMMO",#N/A,FALSE,"BILAN";"ESG",#N/A,FALSE,"BILAN";"DETAIL_CPC",#N/A,FALSE,"BILAN";"CREDIT_bail",#N/A,FALSE,"BILAN";"TAB_AMOR",#N/A,FALSE,"BILAN";"TAB_PROV",#N/A,FALSE,"BILAN";"PLUS_VALUES",#N/A,FALSE,"BILAN";"TITRE_PARTICIP_11",#N/A,FALSE,"BILAN";"TVA_12",#N/A,FALSE,"BILAN";"CAPITAL_13",#N/A,FALSE,"BILAN";"RESULTAT_14",#N/A,FALSE,"BILAN";"Encouragement_15",#N/A,FALSE,"BILAN";"Amort_16",#N/A,FALSE,"AMORTISS_16";"FUSION_17",#N/A,FALSE,"BILAN";"EMPRUNT_18",#N/A,FALSE,"BILAN";"LOCATION_19",#N/A,FALSE,"BILAN";"stock 20",#N/A,FALSE,"BILAN"}</definedName>
    <definedName name="wrn.JEU." localSheetId="13" hidden="1">{"Actif",#N/A,FALSE,"BILAN";"PASSIF",#N/A,FALSE,"BILAN";"CPC",#N/A,FALSE,"BILAN";"PASSAGE",#N/A,FALSE,"BILAN";"TAB_IMMO",#N/A,FALSE,"BILAN";"ESG",#N/A,FALSE,"BILAN";"DETAIL_CPC",#N/A,FALSE,"BILAN";"CREDIT_bail",#N/A,FALSE,"BILAN";"TAB_AMOR",#N/A,FALSE,"BILAN";"TAB_PROV",#N/A,FALSE,"BILAN";"PLUS_VALUES",#N/A,FALSE,"BILAN";"TITRE_PARTICIP_11",#N/A,FALSE,"BILAN";"TVA_12",#N/A,FALSE,"BILAN";"CAPITAL_13",#N/A,FALSE,"BILAN";"RESULTAT_14",#N/A,FALSE,"BILAN";"Encouragement_15",#N/A,FALSE,"BILAN";"Amort_16",#N/A,FALSE,"AMORTISS_16";"FUSION_17",#N/A,FALSE,"BILAN";"EMPRUNT_18",#N/A,FALSE,"BILAN";"LOCATION_19",#N/A,FALSE,"BILAN";"stock 20",#N/A,FALSE,"BILAN"}</definedName>
    <definedName name="wrn.JEU." hidden="1">{"Actif",#N/A,FALSE,"BILAN";"PASSIF",#N/A,FALSE,"BILAN";"CPC",#N/A,FALSE,"BILAN";"PASSAGE",#N/A,FALSE,"BILAN";"TAB_IMMO",#N/A,FALSE,"BILAN";"ESG",#N/A,FALSE,"BILAN";"DETAIL_CPC",#N/A,FALSE,"BILAN";"CREDIT_bail",#N/A,FALSE,"BILAN";"TAB_AMOR",#N/A,FALSE,"BILAN";"TAB_PROV",#N/A,FALSE,"BILAN";"PLUS_VALUES",#N/A,FALSE,"BILAN";"TITRE_PARTICIP_11",#N/A,FALSE,"BILAN";"TVA_12",#N/A,FALSE,"BILAN";"CAPITAL_13",#N/A,FALSE,"BILAN";"RESULTAT_14",#N/A,FALSE,"BILAN";"Encouragement_15",#N/A,FALSE,"BILAN";"Amort_16",#N/A,FALSE,"AMORTISS_16";"FUSION_17",#N/A,FALSE,"BILAN";"EMPRUNT_18",#N/A,FALSE,"BILAN";"LOCATION_19",#N/A,FALSE,"BILAN";"stock 20",#N/A,FALSE,"BILAN"}</definedName>
    <definedName name="_xlnm.Print_Area" localSheetId="4">'A2'!$A$1:$C$44</definedName>
    <definedName name="_xlnm.Print_Area" localSheetId="5">'A3'!$A$1:$C$32</definedName>
    <definedName name="_xlnm.Print_Area" localSheetId="13">'B15'!#REF!,'B15'!$A$1:$E$20</definedName>
    <definedName name="_xlnm.Print_Area" localSheetId="6">'B2'!$A$1:$I$34</definedName>
    <definedName name="_xlnm.Print_Area" localSheetId="7">'B4'!$A$1:$J$26</definedName>
    <definedName name="_xlnm.Print_Area" localSheetId="8">'B5'!$A$1:$J$37</definedName>
    <definedName name="_xlnm.Print_Area" localSheetId="9">'B6'!$A$1:$K$29</definedName>
    <definedName name="_xlnm.Print_Area" localSheetId="10">'B7'!$A$1:$K$33</definedName>
    <definedName name="_xlnm.Print_Area" localSheetId="12">'B9'!$A$1:$F$40</definedName>
    <definedName name="_xlnm.Print_Area" localSheetId="0">BILAN!$A$1:$G$61,BILAN!$I$1:$M$61</definedName>
    <definedName name="_xlnm.Print_Area" localSheetId="1">CPC!$A$1:$G$51,CPC!$I$1:$O$42</definedName>
    <definedName name="_xlnm.Print_Area" localSheetId="2">ESG!$A$1:$G$55</definedName>
    <definedName name="_xlnm.Print_Area" localSheetId="3">'TAB DE FINA'!$A$1:$F$73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14" l="1"/>
  <c r="C20" i="8" l="1"/>
  <c r="H23" i="10" l="1"/>
  <c r="E23" i="10"/>
  <c r="E32" i="11" l="1"/>
  <c r="E26" i="11"/>
  <c r="F35" i="13" l="1"/>
  <c r="E35" i="13"/>
  <c r="F33" i="13"/>
  <c r="F22" i="13"/>
  <c r="E22" i="13"/>
  <c r="H26" i="11" l="1"/>
  <c r="F39" i="13"/>
  <c r="G16" i="8" l="1"/>
  <c r="J24" i="8"/>
  <c r="J22" i="8"/>
  <c r="J20" i="8"/>
  <c r="J16" i="8"/>
  <c r="H32" i="11" l="1"/>
  <c r="I29" i="11"/>
  <c r="F35" i="11"/>
  <c r="G41" i="11" l="1"/>
  <c r="J27" i="11"/>
  <c r="J26" i="11" l="1"/>
  <c r="H37" i="11"/>
  <c r="J28" i="10"/>
  <c r="E28" i="10"/>
  <c r="E25" i="10"/>
  <c r="K24" i="10"/>
  <c r="J24" i="10"/>
  <c r="H24" i="10"/>
  <c r="H39" i="11" l="1"/>
  <c r="H38" i="11"/>
  <c r="H35" i="11"/>
  <c r="G28" i="10"/>
  <c r="F34" i="10"/>
  <c r="G26" i="10" s="1"/>
  <c r="G23" i="10"/>
  <c r="E31" i="10" l="1"/>
  <c r="J23" i="10"/>
  <c r="E24" i="10" l="1"/>
  <c r="F16" i="10"/>
  <c r="K34" i="9"/>
  <c r="K33" i="9"/>
  <c r="K31" i="9"/>
  <c r="K30" i="9"/>
  <c r="K28" i="9"/>
  <c r="K27" i="9"/>
  <c r="K25" i="9"/>
  <c r="K24" i="9"/>
  <c r="K22" i="9"/>
  <c r="K20" i="9"/>
  <c r="K19" i="9"/>
  <c r="K17" i="9"/>
  <c r="K15" i="9"/>
  <c r="K14" i="9"/>
  <c r="J14" i="8"/>
  <c r="F40" i="4"/>
  <c r="C40" i="4"/>
  <c r="F48" i="3"/>
  <c r="G19" i="2"/>
  <c r="E19" i="2"/>
  <c r="D19" i="2"/>
  <c r="E54" i="1"/>
  <c r="C54" i="1"/>
  <c r="I46" i="11" l="1"/>
  <c r="F28" i="11"/>
  <c r="J46" i="11"/>
  <c r="K24" i="11"/>
  <c r="H20" i="11"/>
  <c r="H16" i="11" s="1"/>
  <c r="F20" i="11"/>
  <c r="E16" i="11"/>
  <c r="D16" i="11"/>
  <c r="E26" i="10"/>
  <c r="K21" i="10"/>
  <c r="J14" i="10"/>
  <c r="I14" i="10"/>
  <c r="H14" i="10"/>
  <c r="G24" i="8"/>
  <c r="E24" i="8"/>
  <c r="F24" i="8" s="1"/>
  <c r="G22" i="8"/>
  <c r="C22" i="8"/>
  <c r="G20" i="8"/>
  <c r="F20" i="8"/>
  <c r="E20" i="8"/>
  <c r="G18" i="8"/>
  <c r="E18" i="8"/>
  <c r="C18" i="8"/>
  <c r="G14" i="8"/>
  <c r="F12" i="8"/>
  <c r="D73" i="4"/>
  <c r="D59" i="4"/>
  <c r="D70" i="4" s="1"/>
  <c r="E55" i="4"/>
  <c r="B55" i="4"/>
  <c r="A2" i="3"/>
  <c r="A1" i="3"/>
  <c r="G8" i="2"/>
  <c r="F9" i="3" s="1"/>
  <c r="F10" i="4" s="1"/>
  <c r="C10" i="5" s="1"/>
  <c r="C9" i="6" s="1"/>
  <c r="I2" i="2"/>
  <c r="A2" i="2"/>
  <c r="I1" i="2"/>
  <c r="A1" i="2"/>
  <c r="L64" i="1"/>
  <c r="F60" i="1"/>
  <c r="F56" i="1"/>
  <c r="G54" i="1"/>
  <c r="F43" i="1"/>
  <c r="M40" i="1"/>
  <c r="K40" i="1"/>
  <c r="F37" i="1"/>
  <c r="E35" i="1"/>
  <c r="C35" i="1"/>
  <c r="E34" i="1"/>
  <c r="C34" i="1"/>
  <c r="F33" i="1"/>
  <c r="F28" i="1"/>
  <c r="F20" i="1"/>
  <c r="K19" i="1"/>
  <c r="F15" i="1"/>
  <c r="L7" i="1"/>
  <c r="J12" i="8" l="1"/>
  <c r="H24" i="11"/>
  <c r="G10" i="7"/>
  <c r="H9" i="8"/>
  <c r="G9" i="9" s="1"/>
  <c r="K8" i="10" s="1"/>
  <c r="K10" i="11" s="1"/>
  <c r="K10" i="12" s="1"/>
  <c r="F11" i="13" s="1"/>
  <c r="J21" i="10"/>
  <c r="C33" i="1"/>
  <c r="F55" i="1"/>
  <c r="E21" i="10"/>
  <c r="F19" i="2"/>
  <c r="J24" i="11"/>
  <c r="E33" i="1"/>
  <c r="F14" i="10"/>
  <c r="F36" i="1"/>
  <c r="F18" i="8"/>
  <c r="H21" i="10"/>
  <c r="O8" i="2"/>
  <c r="F61" i="1" l="1"/>
  <c r="F63" i="1" l="1"/>
  <c r="G31" i="10"/>
  <c r="G32" i="10" s="1"/>
  <c r="G33" i="10" l="1"/>
  <c r="G24" i="10" s="1"/>
  <c r="G21" i="10" s="1"/>
  <c r="E33" i="13" l="1"/>
  <c r="E39" i="13" s="1"/>
  <c r="E23" i="13"/>
  <c r="E21" i="13"/>
  <c r="E25" i="13" l="1"/>
  <c r="F23" i="13" l="1"/>
  <c r="F21" i="13"/>
  <c r="I18" i="8"/>
  <c r="H18" i="8"/>
  <c r="H16" i="8"/>
  <c r="I16" i="8"/>
  <c r="F29" i="7"/>
  <c r="F30" i="7"/>
  <c r="F31" i="7"/>
  <c r="F28" i="7"/>
  <c r="C33" i="7"/>
  <c r="C32" i="7"/>
  <c r="C31" i="7"/>
  <c r="C30" i="7"/>
  <c r="C27" i="7"/>
  <c r="C22" i="7"/>
  <c r="C16" i="7"/>
  <c r="C17" i="7"/>
  <c r="C43" i="4"/>
  <c r="G26" i="9"/>
  <c r="H18" i="9"/>
  <c r="H13" i="9"/>
  <c r="L18" i="2"/>
  <c r="F23" i="9"/>
  <c r="D47" i="1"/>
  <c r="D42" i="1"/>
  <c r="D12" i="1"/>
  <c r="C24" i="1"/>
  <c r="F54" i="3"/>
  <c r="E68" i="4"/>
  <c r="E67" i="4"/>
  <c r="E65" i="4"/>
  <c r="E63" i="4"/>
  <c r="E62" i="4"/>
  <c r="E61" i="4"/>
  <c r="E60" i="4"/>
  <c r="F49" i="4"/>
  <c r="F48" i="4"/>
  <c r="F44" i="4"/>
  <c r="F43" i="4"/>
  <c r="F42" i="4"/>
  <c r="F41" i="4"/>
  <c r="F37" i="4"/>
  <c r="G54" i="3"/>
  <c r="G52" i="3"/>
  <c r="G51" i="3"/>
  <c r="G50" i="3"/>
  <c r="G49" i="3"/>
  <c r="G48" i="3"/>
  <c r="G47" i="3"/>
  <c r="G46" i="3"/>
  <c r="G45" i="3"/>
  <c r="O19" i="2"/>
  <c r="O18" i="2"/>
  <c r="O17" i="2"/>
  <c r="O16" i="2"/>
  <c r="G23" i="3"/>
  <c r="O32" i="2"/>
  <c r="O25" i="2"/>
  <c r="M59" i="1"/>
  <c r="G59" i="1"/>
  <c r="G57" i="1"/>
  <c r="M54" i="1"/>
  <c r="M52" i="1"/>
  <c r="M51" i="1"/>
  <c r="M49" i="1"/>
  <c r="M48" i="1"/>
  <c r="M47" i="1"/>
  <c r="M46" i="1"/>
  <c r="M45" i="1"/>
  <c r="G53" i="1"/>
  <c r="G48" i="1"/>
  <c r="G35" i="1"/>
  <c r="B33" i="7"/>
  <c r="B31" i="7"/>
  <c r="B28" i="7"/>
  <c r="B23" i="7"/>
  <c r="B16" i="7"/>
  <c r="M18" i="1"/>
  <c r="M16" i="1"/>
  <c r="M14" i="1"/>
  <c r="M10" i="1"/>
  <c r="F52" i="4"/>
  <c r="G23" i="9"/>
  <c r="C51" i="4"/>
  <c r="E22" i="8"/>
  <c r="H29" i="9"/>
  <c r="C23" i="7"/>
  <c r="K38" i="1"/>
  <c r="A36" i="9"/>
  <c r="E27" i="7"/>
  <c r="F32" i="7"/>
  <c r="M26" i="2"/>
  <c r="D27" i="7"/>
  <c r="D28" i="7"/>
  <c r="D30" i="7"/>
  <c r="D31" i="7"/>
  <c r="D32" i="7"/>
  <c r="E39" i="2"/>
  <c r="E46" i="2"/>
  <c r="K26" i="1"/>
  <c r="E17" i="2"/>
  <c r="E18" i="2"/>
  <c r="E20" i="2"/>
  <c r="D38" i="2"/>
  <c r="E38" i="2"/>
  <c r="F13" i="9"/>
  <c r="C18" i="9"/>
  <c r="D18" i="9"/>
  <c r="F18" i="9"/>
  <c r="G18" i="9"/>
  <c r="C16" i="9"/>
  <c r="D16" i="9"/>
  <c r="F16" i="9"/>
  <c r="G16" i="9"/>
  <c r="H16" i="9"/>
  <c r="C26" i="9"/>
  <c r="F26" i="9"/>
  <c r="C29" i="9"/>
  <c r="E29" i="9"/>
  <c r="F29" i="9"/>
  <c r="G27" i="7"/>
  <c r="G28" i="7"/>
  <c r="G29" i="7"/>
  <c r="G30" i="7"/>
  <c r="G31" i="7"/>
  <c r="G33" i="7"/>
  <c r="E30" i="7"/>
  <c r="E32" i="7"/>
  <c r="E33" i="7"/>
  <c r="H27" i="7"/>
  <c r="H28" i="7"/>
  <c r="H29" i="7"/>
  <c r="H30" i="7"/>
  <c r="H31" i="7"/>
  <c r="C32" i="1"/>
  <c r="D32" i="1"/>
  <c r="D40" i="1"/>
  <c r="D48" i="1"/>
  <c r="D57" i="1"/>
  <c r="M58" i="1"/>
  <c r="F33" i="7"/>
  <c r="C42" i="4"/>
  <c r="A37" i="9"/>
  <c r="D16" i="7"/>
  <c r="D17" i="7"/>
  <c r="D18" i="7"/>
  <c r="E16" i="7"/>
  <c r="E17" i="7"/>
  <c r="E18" i="7"/>
  <c r="F17" i="7"/>
  <c r="G16" i="7"/>
  <c r="G17" i="7"/>
  <c r="G18" i="7"/>
  <c r="H16" i="7"/>
  <c r="H17" i="7"/>
  <c r="H18" i="7"/>
  <c r="D21" i="7"/>
  <c r="D22" i="7"/>
  <c r="D23" i="7"/>
  <c r="D24" i="7"/>
  <c r="E21" i="7"/>
  <c r="E23" i="7"/>
  <c r="E24" i="7"/>
  <c r="F23" i="7"/>
  <c r="G21" i="7"/>
  <c r="G22" i="7"/>
  <c r="G24" i="7"/>
  <c r="H21" i="7"/>
  <c r="H22" i="7"/>
  <c r="H23" i="7"/>
  <c r="H24" i="7"/>
  <c r="G38" i="2"/>
  <c r="G28" i="2"/>
  <c r="M16" i="2"/>
  <c r="M17" i="2"/>
  <c r="M18" i="2"/>
  <c r="M19" i="2"/>
  <c r="L24" i="2"/>
  <c r="M24" i="2"/>
  <c r="O24" i="2"/>
  <c r="M25" i="2"/>
  <c r="M27" i="2"/>
  <c r="D28" i="2"/>
  <c r="E28" i="2"/>
  <c r="C14" i="1"/>
  <c r="D16" i="1"/>
  <c r="C19" i="1"/>
  <c r="D19" i="1"/>
  <c r="F16" i="7"/>
  <c r="D20" i="2"/>
  <c r="E21" i="2"/>
  <c r="D21" i="1"/>
  <c r="F18" i="7"/>
  <c r="E22" i="2"/>
  <c r="C21" i="7"/>
  <c r="F22" i="7"/>
  <c r="C24" i="7"/>
  <c r="F24" i="7"/>
  <c r="E33" i="2"/>
  <c r="E37" i="2"/>
  <c r="E41" i="2"/>
  <c r="D41" i="1"/>
  <c r="E48" i="2"/>
  <c r="L25" i="2"/>
  <c r="E16" i="9"/>
  <c r="G29" i="9"/>
  <c r="D33" i="7"/>
  <c r="D29" i="9"/>
  <c r="E31" i="7"/>
  <c r="E14" i="2"/>
  <c r="E47" i="2"/>
  <c r="D23" i="9"/>
  <c r="D58" i="1"/>
  <c r="D50" i="1"/>
  <c r="C49" i="4"/>
  <c r="K33" i="1"/>
  <c r="K31" i="1" s="1"/>
  <c r="E26" i="2"/>
  <c r="E32" i="2"/>
  <c r="F21" i="9" l="1"/>
  <c r="F20" i="2"/>
  <c r="N25" i="2"/>
  <c r="F38" i="2"/>
  <c r="E59" i="4"/>
  <c r="E70" i="4" s="1"/>
  <c r="E38" i="11"/>
  <c r="F14" i="7"/>
  <c r="N24" i="2"/>
  <c r="D14" i="7"/>
  <c r="E37" i="11"/>
  <c r="E31" i="11"/>
  <c r="H20" i="7"/>
  <c r="G32" i="9"/>
  <c r="I16" i="7"/>
  <c r="F32" i="9"/>
  <c r="N18" i="2"/>
  <c r="H21" i="9"/>
  <c r="C53" i="4"/>
  <c r="C52" i="4"/>
  <c r="F28" i="2"/>
  <c r="G14" i="7"/>
  <c r="E14" i="7"/>
  <c r="F25" i="13"/>
  <c r="C20" i="7"/>
  <c r="D20" i="7"/>
  <c r="H14" i="7"/>
  <c r="E26" i="8"/>
  <c r="F22" i="8"/>
  <c r="I31" i="7"/>
  <c r="F39" i="4"/>
  <c r="F46" i="4"/>
  <c r="G50" i="1"/>
  <c r="B60" i="4"/>
  <c r="B63" i="4"/>
  <c r="F49" i="3"/>
  <c r="H23" i="9"/>
  <c r="L15" i="2"/>
  <c r="C44" i="4"/>
  <c r="L23" i="2"/>
  <c r="G32" i="7"/>
  <c r="G26" i="7" s="1"/>
  <c r="F16" i="8"/>
  <c r="D46" i="2"/>
  <c r="F46" i="2" s="1"/>
  <c r="E15" i="2"/>
  <c r="E16" i="2" s="1"/>
  <c r="E24" i="2" s="1"/>
  <c r="D39" i="2"/>
  <c r="F39" i="2" s="1"/>
  <c r="E40" i="2"/>
  <c r="E43" i="2" s="1"/>
  <c r="D21" i="2"/>
  <c r="F21" i="2" s="1"/>
  <c r="C29" i="7"/>
  <c r="E31" i="2"/>
  <c r="B68" i="4"/>
  <c r="E23" i="9"/>
  <c r="E18" i="9"/>
  <c r="D45" i="2"/>
  <c r="K54" i="1"/>
  <c r="D26" i="9"/>
  <c r="D32" i="9" s="1"/>
  <c r="D38" i="1"/>
  <c r="G36" i="3"/>
  <c r="G23" i="7"/>
  <c r="I23" i="7" s="1"/>
  <c r="D46" i="1"/>
  <c r="D49" i="1"/>
  <c r="C26" i="1"/>
  <c r="C53" i="1"/>
  <c r="G32" i="1"/>
  <c r="D29" i="1"/>
  <c r="C51" i="1"/>
  <c r="G58" i="1"/>
  <c r="G56" i="1" s="1"/>
  <c r="G45" i="1"/>
  <c r="G47" i="1"/>
  <c r="K47" i="1"/>
  <c r="D28" i="11" s="1"/>
  <c r="E28" i="11" s="1"/>
  <c r="C13" i="9"/>
  <c r="C21" i="9" s="1"/>
  <c r="K51" i="1"/>
  <c r="D32" i="11" s="1"/>
  <c r="F32" i="11" s="1"/>
  <c r="K53" i="1"/>
  <c r="K59" i="1"/>
  <c r="D29" i="7"/>
  <c r="D26" i="7" s="1"/>
  <c r="D45" i="1"/>
  <c r="B29" i="9"/>
  <c r="I29" i="9" s="1"/>
  <c r="K29" i="9" s="1"/>
  <c r="D17" i="1"/>
  <c r="D30" i="1"/>
  <c r="G18" i="10" s="1"/>
  <c r="G29" i="1"/>
  <c r="G39" i="1"/>
  <c r="G46" i="2"/>
  <c r="K16" i="1"/>
  <c r="D26" i="1"/>
  <c r="M15" i="2"/>
  <c r="M21" i="2" s="1"/>
  <c r="G30" i="3"/>
  <c r="G19" i="1"/>
  <c r="F23" i="3"/>
  <c r="E32" i="1"/>
  <c r="G44" i="1"/>
  <c r="K46" i="1"/>
  <c r="D27" i="11" s="1"/>
  <c r="C18" i="7"/>
  <c r="C14" i="7" s="1"/>
  <c r="G38" i="1"/>
  <c r="G42" i="1"/>
  <c r="M23" i="2"/>
  <c r="M29" i="2" s="1"/>
  <c r="D31" i="1"/>
  <c r="C18" i="1"/>
  <c r="D14" i="1"/>
  <c r="G30" i="1"/>
  <c r="B32" i="7"/>
  <c r="G30" i="2"/>
  <c r="G39" i="2"/>
  <c r="C31" i="1"/>
  <c r="G51" i="1"/>
  <c r="G37" i="2"/>
  <c r="G41" i="2"/>
  <c r="G26" i="1"/>
  <c r="G41" i="1"/>
  <c r="E19" i="1"/>
  <c r="C13" i="1"/>
  <c r="E28" i="7"/>
  <c r="G20" i="2"/>
  <c r="L16" i="2"/>
  <c r="N16" i="2" s="1"/>
  <c r="B67" i="4"/>
  <c r="G14" i="1"/>
  <c r="O23" i="2"/>
  <c r="D22" i="1"/>
  <c r="G13" i="1"/>
  <c r="D59" i="1"/>
  <c r="D60" i="1" s="1"/>
  <c r="G21" i="1"/>
  <c r="B13" i="9"/>
  <c r="G46" i="1"/>
  <c r="C37" i="4"/>
  <c r="B29" i="7"/>
  <c r="C17" i="1"/>
  <c r="G27" i="1"/>
  <c r="G12" i="1"/>
  <c r="B65" i="4"/>
  <c r="M57" i="1"/>
  <c r="G17" i="1"/>
  <c r="G47" i="2"/>
  <c r="K18" i="1"/>
  <c r="C41" i="1"/>
  <c r="C16" i="1"/>
  <c r="E45" i="2"/>
  <c r="E49" i="2" s="1"/>
  <c r="D47" i="2"/>
  <c r="F47" i="2" s="1"/>
  <c r="G23" i="1"/>
  <c r="M38" i="1"/>
  <c r="B18" i="7"/>
  <c r="B23" i="9"/>
  <c r="G18" i="3"/>
  <c r="G18" i="2"/>
  <c r="E29" i="2"/>
  <c r="D18" i="2"/>
  <c r="F18" i="2" s="1"/>
  <c r="F18" i="3"/>
  <c r="D51" i="1"/>
  <c r="M39" i="1"/>
  <c r="K17" i="1"/>
  <c r="B24" i="7"/>
  <c r="I24" i="7" s="1"/>
  <c r="G24" i="1"/>
  <c r="B62" i="4"/>
  <c r="G29" i="3"/>
  <c r="G48" i="2"/>
  <c r="E13" i="9"/>
  <c r="G25" i="1"/>
  <c r="D25" i="1"/>
  <c r="O26" i="2"/>
  <c r="O27" i="2"/>
  <c r="M17" i="1"/>
  <c r="G18" i="1"/>
  <c r="G40" i="1"/>
  <c r="M50" i="1"/>
  <c r="M44" i="1" s="1"/>
  <c r="M53" i="1"/>
  <c r="B21" i="7"/>
  <c r="B27" i="7"/>
  <c r="M26" i="1"/>
  <c r="C48" i="1"/>
  <c r="D27" i="10" s="1"/>
  <c r="F27" i="10" s="1"/>
  <c r="G34" i="1"/>
  <c r="G33" i="1" s="1"/>
  <c r="F21" i="7"/>
  <c r="F20" i="7" s="1"/>
  <c r="B17" i="7"/>
  <c r="I17" i="7" s="1"/>
  <c r="E39" i="11" l="1"/>
  <c r="E40" i="11" s="1"/>
  <c r="F27" i="11" s="1"/>
  <c r="E27" i="11" s="1"/>
  <c r="E24" i="11" s="1"/>
  <c r="F35" i="9"/>
  <c r="E21" i="9"/>
  <c r="F26" i="8"/>
  <c r="I18" i="7"/>
  <c r="I14" i="7" s="1"/>
  <c r="C15" i="1"/>
  <c r="G11" i="1"/>
  <c r="M55" i="1"/>
  <c r="M56" i="1"/>
  <c r="M60" i="1"/>
  <c r="O29" i="2"/>
  <c r="D28" i="1"/>
  <c r="G16" i="10"/>
  <c r="G14" i="10" s="1"/>
  <c r="M37" i="1"/>
  <c r="F45" i="2"/>
  <c r="N15" i="2"/>
  <c r="G37" i="1"/>
  <c r="E41" i="11"/>
  <c r="K60" i="1"/>
  <c r="K56" i="1"/>
  <c r="N23" i="2"/>
  <c r="K16" i="8"/>
  <c r="G60" i="1"/>
  <c r="D56" i="1"/>
  <c r="I21" i="7"/>
  <c r="G20" i="7"/>
  <c r="B14" i="7"/>
  <c r="E48" i="1"/>
  <c r="E53" i="1"/>
  <c r="E41" i="1"/>
  <c r="E14" i="1"/>
  <c r="J18" i="8"/>
  <c r="J26" i="8" s="1"/>
  <c r="F51" i="3"/>
  <c r="E26" i="9"/>
  <c r="E32" i="9" s="1"/>
  <c r="F29" i="3"/>
  <c r="D14" i="2"/>
  <c r="L17" i="2"/>
  <c r="N17" i="2" s="1"/>
  <c r="F50" i="3"/>
  <c r="F28" i="3"/>
  <c r="D30" i="2"/>
  <c r="G22" i="2"/>
  <c r="L27" i="2"/>
  <c r="N27" i="2" s="1"/>
  <c r="E31" i="1"/>
  <c r="F25" i="3"/>
  <c r="L26" i="2"/>
  <c r="N26" i="2" s="1"/>
  <c r="F46" i="3"/>
  <c r="F52" i="3"/>
  <c r="F47" i="3"/>
  <c r="E51" i="1"/>
  <c r="C57" i="1"/>
  <c r="D29" i="2"/>
  <c r="F29" i="2" s="1"/>
  <c r="D44" i="1"/>
  <c r="D43" i="1" s="1"/>
  <c r="C23" i="1"/>
  <c r="K50" i="1"/>
  <c r="D31" i="11" s="1"/>
  <c r="F31" i="11" s="1"/>
  <c r="C23" i="9"/>
  <c r="C32" i="9" s="1"/>
  <c r="C35" i="9" s="1"/>
  <c r="G32" i="2"/>
  <c r="G24" i="3"/>
  <c r="C58" i="1"/>
  <c r="G17" i="3"/>
  <c r="G17" i="2"/>
  <c r="K52" i="1"/>
  <c r="D33" i="11" s="1"/>
  <c r="F33" i="11" s="1"/>
  <c r="D13" i="9"/>
  <c r="D21" i="9" s="1"/>
  <c r="D35" i="9" s="1"/>
  <c r="G16" i="3"/>
  <c r="G15" i="3" s="1"/>
  <c r="G15" i="2"/>
  <c r="G13" i="3"/>
  <c r="G26" i="2"/>
  <c r="G33" i="2"/>
  <c r="G31" i="3"/>
  <c r="B30" i="7"/>
  <c r="I30" i="7" s="1"/>
  <c r="G49" i="1"/>
  <c r="G43" i="1" s="1"/>
  <c r="G31" i="1"/>
  <c r="G28" i="1" s="1"/>
  <c r="E27" i="2"/>
  <c r="B18" i="9"/>
  <c r="I18" i="9" s="1"/>
  <c r="C27" i="1"/>
  <c r="C12" i="1"/>
  <c r="C11" i="1" s="1"/>
  <c r="G31" i="2"/>
  <c r="G25" i="3"/>
  <c r="E16" i="1"/>
  <c r="O15" i="2"/>
  <c r="O21" i="2" s="1"/>
  <c r="C22" i="1"/>
  <c r="G29" i="2"/>
  <c r="G21" i="3"/>
  <c r="K39" i="1"/>
  <c r="K37" i="1" s="1"/>
  <c r="B22" i="7"/>
  <c r="G45" i="2"/>
  <c r="G49" i="2" s="1"/>
  <c r="K48" i="1"/>
  <c r="D29" i="11" s="1"/>
  <c r="F29" i="11" s="1"/>
  <c r="K14" i="1"/>
  <c r="D24" i="1"/>
  <c r="C21" i="1"/>
  <c r="G20" i="3"/>
  <c r="G27" i="2"/>
  <c r="E17" i="1"/>
  <c r="D22" i="2"/>
  <c r="F22" i="2" s="1"/>
  <c r="F30" i="3"/>
  <c r="F27" i="7"/>
  <c r="F26" i="7" s="1"/>
  <c r="D18" i="1"/>
  <c r="D15" i="1" s="1"/>
  <c r="G21" i="2"/>
  <c r="G28" i="3"/>
  <c r="C59" i="1"/>
  <c r="C20" i="4"/>
  <c r="B26" i="9"/>
  <c r="M24" i="1"/>
  <c r="M23" i="1" s="1"/>
  <c r="G16" i="1"/>
  <c r="G15" i="1" s="1"/>
  <c r="E26" i="1"/>
  <c r="D39" i="1"/>
  <c r="D37" i="1" s="1"/>
  <c r="G22" i="1"/>
  <c r="G20" i="1" s="1"/>
  <c r="G12" i="3"/>
  <c r="G14" i="2"/>
  <c r="G16" i="2" s="1"/>
  <c r="B16" i="9"/>
  <c r="I16" i="9" s="1"/>
  <c r="G40" i="2"/>
  <c r="G43" i="2" s="1"/>
  <c r="C25" i="1"/>
  <c r="D55" i="1" l="1"/>
  <c r="E35" i="9"/>
  <c r="G55" i="1"/>
  <c r="O30" i="2"/>
  <c r="G50" i="2"/>
  <c r="G14" i="3"/>
  <c r="G19" i="3"/>
  <c r="G24" i="2"/>
  <c r="K16" i="9"/>
  <c r="G36" i="1"/>
  <c r="K18" i="9"/>
  <c r="B21" i="9"/>
  <c r="N29" i="2"/>
  <c r="J14" i="7"/>
  <c r="G34" i="2"/>
  <c r="F14" i="2"/>
  <c r="B20" i="7"/>
  <c r="I23" i="9"/>
  <c r="I27" i="7"/>
  <c r="C20" i="1"/>
  <c r="C60" i="1"/>
  <c r="C56" i="1"/>
  <c r="L29" i="2"/>
  <c r="B32" i="9"/>
  <c r="B26" i="7"/>
  <c r="F45" i="3"/>
  <c r="E21" i="1"/>
  <c r="E58" i="1"/>
  <c r="E12" i="1"/>
  <c r="E18" i="1"/>
  <c r="E15" i="1" s="1"/>
  <c r="E57" i="1"/>
  <c r="G13" i="9"/>
  <c r="G21" i="9" s="1"/>
  <c r="G35" i="9" s="1"/>
  <c r="D37" i="2"/>
  <c r="D41" i="2"/>
  <c r="F41" i="2" s="1"/>
  <c r="D40" i="2"/>
  <c r="F40" i="2" s="1"/>
  <c r="D32" i="2"/>
  <c r="F32" i="2" s="1"/>
  <c r="K49" i="1"/>
  <c r="D30" i="11" s="1"/>
  <c r="F36" i="3"/>
  <c r="D15" i="2"/>
  <c r="F15" i="2" s="1"/>
  <c r="F71" i="4"/>
  <c r="L19" i="2"/>
  <c r="N19" i="2" s="1"/>
  <c r="N21" i="2" s="1"/>
  <c r="F31" i="3"/>
  <c r="D48" i="2"/>
  <c r="C19" i="4"/>
  <c r="C22" i="4" s="1"/>
  <c r="D31" i="2"/>
  <c r="F31" i="2" s="1"/>
  <c r="D17" i="2"/>
  <c r="F17" i="2" s="1"/>
  <c r="F17" i="3"/>
  <c r="H26" i="9"/>
  <c r="H32" i="9" s="1"/>
  <c r="H35" i="9" s="1"/>
  <c r="N32" i="2"/>
  <c r="F12" i="3"/>
  <c r="F21" i="3"/>
  <c r="C29" i="1"/>
  <c r="G33" i="3"/>
  <c r="O39" i="2"/>
  <c r="C50" i="1"/>
  <c r="D29" i="10" s="1"/>
  <c r="F29" i="10" s="1"/>
  <c r="C42" i="1"/>
  <c r="E30" i="2"/>
  <c r="F30" i="2" s="1"/>
  <c r="F24" i="3"/>
  <c r="D27" i="2"/>
  <c r="F27" i="2" s="1"/>
  <c r="F20" i="3"/>
  <c r="C40" i="1"/>
  <c r="C47" i="1"/>
  <c r="D26" i="10" s="1"/>
  <c r="C46" i="1"/>
  <c r="D25" i="10" s="1"/>
  <c r="F25" i="10" s="1"/>
  <c r="C49" i="1"/>
  <c r="D28" i="10" s="1"/>
  <c r="F28" i="10" s="1"/>
  <c r="K24" i="1"/>
  <c r="K23" i="1" s="1"/>
  <c r="K45" i="1"/>
  <c r="E22" i="1"/>
  <c r="F16" i="3"/>
  <c r="D26" i="2"/>
  <c r="E24" i="1"/>
  <c r="C44" i="1"/>
  <c r="G35" i="3"/>
  <c r="C38" i="1"/>
  <c r="E59" i="1"/>
  <c r="D13" i="1"/>
  <c r="D11" i="1" s="1"/>
  <c r="C30" i="1"/>
  <c r="D18" i="10" s="1"/>
  <c r="E18" i="10" s="1"/>
  <c r="C39" i="1"/>
  <c r="C48" i="4"/>
  <c r="C46" i="4" s="1"/>
  <c r="E25" i="1"/>
  <c r="C45" i="1"/>
  <c r="D24" i="10" s="1"/>
  <c r="F24" i="10" s="1"/>
  <c r="N30" i="2" l="1"/>
  <c r="F19" i="3"/>
  <c r="K10" i="1"/>
  <c r="G61" i="1"/>
  <c r="G22" i="3"/>
  <c r="G26" i="3" s="1"/>
  <c r="G32" i="3" s="1"/>
  <c r="G35" i="2"/>
  <c r="G51" i="2" s="1"/>
  <c r="O13" i="2" s="1"/>
  <c r="O31" i="2" s="1"/>
  <c r="O33" i="2" s="1"/>
  <c r="F15" i="3"/>
  <c r="C43" i="1"/>
  <c r="D23" i="10"/>
  <c r="F26" i="10"/>
  <c r="I26" i="10"/>
  <c r="I21" i="10" s="1"/>
  <c r="D16" i="10"/>
  <c r="C28" i="1"/>
  <c r="C36" i="1" s="1"/>
  <c r="D26" i="12"/>
  <c r="J26" i="12" s="1"/>
  <c r="E60" i="1"/>
  <c r="E56" i="1"/>
  <c r="K23" i="9"/>
  <c r="E34" i="2"/>
  <c r="I30" i="11"/>
  <c r="I24" i="11" s="1"/>
  <c r="F30" i="11"/>
  <c r="B35" i="9"/>
  <c r="K44" i="1"/>
  <c r="K55" i="1" s="1"/>
  <c r="D26" i="11"/>
  <c r="D43" i="2"/>
  <c r="F37" i="2"/>
  <c r="D16" i="2"/>
  <c r="D24" i="2" s="1"/>
  <c r="K15" i="7"/>
  <c r="I26" i="9"/>
  <c r="K26" i="9" s="1"/>
  <c r="C37" i="1"/>
  <c r="C55" i="1" s="1"/>
  <c r="F26" i="2"/>
  <c r="F48" i="2"/>
  <c r="F49" i="2" s="1"/>
  <c r="D49" i="2"/>
  <c r="I13" i="9"/>
  <c r="F16" i="2"/>
  <c r="F24" i="2" s="1"/>
  <c r="L21" i="2"/>
  <c r="G62" i="1"/>
  <c r="E47" i="1"/>
  <c r="E46" i="1"/>
  <c r="E40" i="1"/>
  <c r="E50" i="1"/>
  <c r="E44" i="1"/>
  <c r="E49" i="1"/>
  <c r="E29" i="1"/>
  <c r="E38" i="1"/>
  <c r="E42" i="1"/>
  <c r="B20" i="4"/>
  <c r="E71" i="4"/>
  <c r="D33" i="2"/>
  <c r="F33" i="2" s="1"/>
  <c r="F35" i="3"/>
  <c r="G34" i="3"/>
  <c r="G37" i="3" s="1"/>
  <c r="G43" i="3" s="1"/>
  <c r="G53" i="3" s="1"/>
  <c r="G55" i="3" s="1"/>
  <c r="F33" i="3"/>
  <c r="F13" i="3"/>
  <c r="F14" i="3" s="1"/>
  <c r="E39" i="1"/>
  <c r="E45" i="1"/>
  <c r="C14" i="4"/>
  <c r="E30" i="1"/>
  <c r="E13" i="1"/>
  <c r="E11" i="1" s="1"/>
  <c r="O37" i="2"/>
  <c r="O41" i="2" s="1"/>
  <c r="G63" i="1" l="1"/>
  <c r="F22" i="3"/>
  <c r="F26" i="3" s="1"/>
  <c r="F32" i="3" s="1"/>
  <c r="C61" i="1"/>
  <c r="E43" i="1"/>
  <c r="D24" i="11"/>
  <c r="F26" i="11"/>
  <c r="F24" i="11" s="1"/>
  <c r="I32" i="9"/>
  <c r="K32" i="9" s="1"/>
  <c r="F23" i="10"/>
  <c r="F21" i="10" s="1"/>
  <c r="D21" i="10"/>
  <c r="E37" i="1"/>
  <c r="E16" i="10"/>
  <c r="E14" i="10" s="1"/>
  <c r="D14" i="10"/>
  <c r="D34" i="2"/>
  <c r="F43" i="2"/>
  <c r="F50" i="2" s="1"/>
  <c r="J28" i="8"/>
  <c r="E28" i="1"/>
  <c r="K13" i="9"/>
  <c r="I21" i="9"/>
  <c r="F34" i="2"/>
  <c r="F35" i="2" s="1"/>
  <c r="G52" i="2"/>
  <c r="O43" i="2"/>
  <c r="F36" i="4"/>
  <c r="F35" i="4" s="1"/>
  <c r="F55" i="4" s="1"/>
  <c r="N39" i="2"/>
  <c r="N37" i="2"/>
  <c r="E20" i="4"/>
  <c r="F20" i="4"/>
  <c r="G58" i="3"/>
  <c r="F51" i="2" l="1"/>
  <c r="N13" i="2" s="1"/>
  <c r="N31" i="2" s="1"/>
  <c r="N33" i="2" s="1"/>
  <c r="N41" i="2"/>
  <c r="E55" i="1"/>
  <c r="K21" i="9"/>
  <c r="I35" i="9"/>
  <c r="M20" i="1"/>
  <c r="M22" i="1" s="1"/>
  <c r="M43" i="1" s="1"/>
  <c r="M61" i="1" s="1"/>
  <c r="B19" i="4"/>
  <c r="B22" i="4" s="1"/>
  <c r="F34" i="3"/>
  <c r="F37" i="3" s="1"/>
  <c r="F43" i="3" s="1"/>
  <c r="F53" i="3" s="1"/>
  <c r="F55" i="3" s="1"/>
  <c r="N43" i="2" l="1"/>
  <c r="F52" i="2"/>
  <c r="K35" i="9"/>
  <c r="I37" i="9"/>
  <c r="M63" i="1"/>
  <c r="M64" i="1" s="1"/>
  <c r="F58" i="3"/>
  <c r="F19" i="4"/>
  <c r="I24" i="8"/>
  <c r="H24" i="8"/>
  <c r="C13" i="4"/>
  <c r="C16" i="4" s="1"/>
  <c r="C25" i="4" s="1"/>
  <c r="E22" i="4"/>
  <c r="E19" i="4"/>
  <c r="B71" i="4" l="1"/>
  <c r="I20" i="8"/>
  <c r="F22" i="4"/>
  <c r="C36" i="4"/>
  <c r="C35" i="4" s="1"/>
  <c r="K20" i="1" l="1"/>
  <c r="K22" i="1" s="1"/>
  <c r="K43" i="1" s="1"/>
  <c r="K61" i="1" s="1"/>
  <c r="C71" i="4"/>
  <c r="H20" i="8"/>
  <c r="F72" i="4"/>
  <c r="F73" i="4" s="1"/>
  <c r="E72" i="4"/>
  <c r="E73" i="4" s="1"/>
  <c r="B13" i="4"/>
  <c r="F75" i="4" l="1"/>
  <c r="E76" i="4"/>
  <c r="F76" i="4"/>
  <c r="F13" i="4"/>
  <c r="E13" i="4"/>
  <c r="K63" i="1" l="1"/>
  <c r="K64" i="1" s="1"/>
  <c r="I22" i="8" l="1"/>
  <c r="I26" i="8" s="1"/>
  <c r="H22" i="8" l="1"/>
  <c r="H26" i="8" s="1"/>
  <c r="E22" i="7" l="1"/>
  <c r="E29" i="7"/>
  <c r="C28" i="7"/>
  <c r="H32" i="7"/>
  <c r="B61" i="4"/>
  <c r="B59" i="4" s="1"/>
  <c r="B70" i="4" s="1"/>
  <c r="H33" i="7"/>
  <c r="I33" i="7" s="1"/>
  <c r="D27" i="1" l="1"/>
  <c r="C41" i="4"/>
  <c r="C39" i="4" s="1"/>
  <c r="C55" i="4" s="1"/>
  <c r="E26" i="7"/>
  <c r="I29" i="7"/>
  <c r="E20" i="7"/>
  <c r="I22" i="7"/>
  <c r="I20" i="7" s="1"/>
  <c r="I28" i="7"/>
  <c r="I26" i="7" s="1"/>
  <c r="C26" i="7"/>
  <c r="D23" i="1"/>
  <c r="D20" i="1" s="1"/>
  <c r="D36" i="1" s="1"/>
  <c r="D61" i="1" s="1"/>
  <c r="H26" i="7"/>
  <c r="I32" i="7"/>
  <c r="J26" i="7" l="1"/>
  <c r="E27" i="1"/>
  <c r="J20" i="7"/>
  <c r="E23" i="1"/>
  <c r="B14" i="4"/>
  <c r="B16" i="4" s="1"/>
  <c r="B25" i="4" s="1"/>
  <c r="K26" i="7"/>
  <c r="K20" i="7" l="1"/>
  <c r="E20" i="1"/>
  <c r="E36" i="1" s="1"/>
  <c r="E61" i="1" s="1"/>
  <c r="E16" i="4"/>
  <c r="F16" i="4"/>
  <c r="E14" i="4" l="1"/>
  <c r="F14" i="4"/>
  <c r="E62" i="1"/>
  <c r="E63" i="1" s="1"/>
  <c r="E25" i="4" l="1"/>
  <c r="B72" i="4" s="1"/>
  <c r="B73" i="4" s="1"/>
  <c r="F25" i="4"/>
  <c r="C72" i="4" s="1"/>
  <c r="B76" i="4" l="1"/>
  <c r="G72" i="4"/>
  <c r="C73" i="4"/>
  <c r="C75" i="4" l="1"/>
  <c r="C76" i="4"/>
</calcChain>
</file>

<file path=xl/sharedStrings.xml><?xml version="1.0" encoding="utf-8"?>
<sst xmlns="http://schemas.openxmlformats.org/spreadsheetml/2006/main" count="747" uniqueCount="526">
  <si>
    <r>
      <t xml:space="preserve">Raison sociale :  </t>
    </r>
    <r>
      <rPr>
        <b/>
        <sz val="14"/>
        <rFont val="Times New Roman"/>
        <family val="1"/>
      </rPr>
      <t>SOCIETE DES BRASSERIES DU MAROC</t>
    </r>
  </si>
  <si>
    <t>Article               :       016 60 323</t>
  </si>
  <si>
    <t>BILAN  ACTIF</t>
  </si>
  <si>
    <t>BILAN  PASSIF</t>
  </si>
  <si>
    <t>(modèle normal)</t>
  </si>
  <si>
    <t>EXERCICE</t>
  </si>
  <si>
    <t>EXERCICE  PRECEDCEDENT</t>
  </si>
  <si>
    <t>PASSIF</t>
  </si>
  <si>
    <t>NET EXERCICE PRECED.ENT</t>
  </si>
  <si>
    <t>ACTIF</t>
  </si>
  <si>
    <t>Brut</t>
  </si>
  <si>
    <t>Amortissements et provisions</t>
  </si>
  <si>
    <t xml:space="preserve">NET </t>
  </si>
  <si>
    <t xml:space="preserve">CAPITAUX PROPRES                                </t>
  </si>
  <si>
    <t xml:space="preserve">             . Capital social ou personnel  (1)</t>
  </si>
  <si>
    <t>IMMOBILISATIONS EN NON VALEURS (A)</t>
  </si>
  <si>
    <t xml:space="preserve">             . Moins : actionnaires, capital souscrit non appelé</t>
  </si>
  <si>
    <t xml:space="preserve">      . Frais préliminaires</t>
  </si>
  <si>
    <t xml:space="preserve">                      Capital appelé</t>
  </si>
  <si>
    <t xml:space="preserve">      . Charges à répartir sur plusieurs exercices</t>
  </si>
  <si>
    <t xml:space="preserve">                      dont versé..........</t>
  </si>
  <si>
    <t xml:space="preserve">       . Primes de remboursement des obligations</t>
  </si>
  <si>
    <t xml:space="preserve">             . Primes d'émission, de fusion &amp; d'apport</t>
  </si>
  <si>
    <t>A</t>
  </si>
  <si>
    <t>IMMOBILISATIONS INCORPORELLES (B)</t>
  </si>
  <si>
    <t>F</t>
  </si>
  <si>
    <t xml:space="preserve">             . Ecart de réévaluation</t>
  </si>
  <si>
    <t>C</t>
  </si>
  <si>
    <t xml:space="preserve">       . Immobilisations en recherche &amp; développement</t>
  </si>
  <si>
    <t>I</t>
  </si>
  <si>
    <t xml:space="preserve">             . Réserve légale</t>
  </si>
  <si>
    <t>T</t>
  </si>
  <si>
    <t xml:space="preserve">       . Brevets, marques, droits &amp; valeurs similaires</t>
  </si>
  <si>
    <t>N</t>
  </si>
  <si>
    <t xml:space="preserve">             . Autres réserves </t>
  </si>
  <si>
    <t xml:space="preserve">       . Fonds commercial</t>
  </si>
  <si>
    <t xml:space="preserve">             . Report à nouveau    (2)</t>
  </si>
  <si>
    <t xml:space="preserve">       . Autres immobilisations incorporelles</t>
  </si>
  <si>
    <t xml:space="preserve">             . Résultats nets en instance d'affectation     (2)</t>
  </si>
  <si>
    <t>IMMOBILISATIONS CORPORELLES (C)</t>
  </si>
  <si>
    <t xml:space="preserve">              . Résultat net de l'exercice    (2)</t>
  </si>
  <si>
    <t xml:space="preserve">       . Terrains</t>
  </si>
  <si>
    <t>E</t>
  </si>
  <si>
    <t xml:space="preserve">       . Constructions</t>
  </si>
  <si>
    <t>M</t>
  </si>
  <si>
    <t xml:space="preserve">                                                Total des capitaux propres    (A)    </t>
  </si>
  <si>
    <t xml:space="preserve">       . Installations techniques, matériel &amp; outillages</t>
  </si>
  <si>
    <t xml:space="preserve">CAPITAUX PROPRES ASSIMILES                                    (B)  </t>
  </si>
  <si>
    <t xml:space="preserve">       . Matériel de transport</t>
  </si>
  <si>
    <t xml:space="preserve">            . Subventions d'investissement</t>
  </si>
  <si>
    <t>O</t>
  </si>
  <si>
    <t xml:space="preserve">       . Mobilier, matériel de bureau &amp; aménag. divers</t>
  </si>
  <si>
    <t xml:space="preserve">            . Provisions pour amortissements dérogatoires</t>
  </si>
  <si>
    <t>B</t>
  </si>
  <si>
    <t xml:space="preserve">       . Autres immobilisations corporelles </t>
  </si>
  <si>
    <t xml:space="preserve">            . Provisions réglementées</t>
  </si>
  <si>
    <t xml:space="preserve">        . Immobilisations corporelles en cours</t>
  </si>
  <si>
    <t>P</t>
  </si>
  <si>
    <t>L</t>
  </si>
  <si>
    <t>IMMOBILISATIONS FINANCIERES (D)</t>
  </si>
  <si>
    <t xml:space="preserve">       . Prêts immobilisés</t>
  </si>
  <si>
    <t>R</t>
  </si>
  <si>
    <t>S</t>
  </si>
  <si>
    <t xml:space="preserve">       . Autres créances financières</t>
  </si>
  <si>
    <t xml:space="preserve">       . Titres de participation</t>
  </si>
  <si>
    <t>DETTES DE FINANCEMENT                                              (C)</t>
  </si>
  <si>
    <t xml:space="preserve">        . Autres titres immobilisés</t>
  </si>
  <si>
    <t xml:space="preserve">           . Emprunts obligataires</t>
  </si>
  <si>
    <t>ECART DE CONVERSION ACTIF (E)</t>
  </si>
  <si>
    <t xml:space="preserve">           . Autres dettes de financement</t>
  </si>
  <si>
    <t xml:space="preserve">       . Diminution des créances immobilisées</t>
  </si>
  <si>
    <t xml:space="preserve">        . Augmentation des dettes de financement</t>
  </si>
  <si>
    <t>TOTAL   I   (A+B+C+D+E)</t>
  </si>
  <si>
    <t>STOCKS (F)</t>
  </si>
  <si>
    <t>PROVISIONS DURABLES POUR RISQUES &amp; CHARGES              (D)</t>
  </si>
  <si>
    <t xml:space="preserve">       . Marchandises</t>
  </si>
  <si>
    <t xml:space="preserve">          . Provisions pour risques</t>
  </si>
  <si>
    <t xml:space="preserve">       . Matières et fournitures consommables</t>
  </si>
  <si>
    <t xml:space="preserve">           . Provisions pour charges</t>
  </si>
  <si>
    <t xml:space="preserve">       . Produits en cours</t>
  </si>
  <si>
    <t>ECART DE CONVERSION PASSIF                                    (E)</t>
  </si>
  <si>
    <t xml:space="preserve">       . Produits intermédiaires et produits résiduels</t>
  </si>
  <si>
    <t xml:space="preserve">          . Augmentation des créances immobilisées</t>
  </si>
  <si>
    <t xml:space="preserve">        . Produits finis</t>
  </si>
  <si>
    <t xml:space="preserve">           . Diminution des dettes de financement</t>
  </si>
  <si>
    <t xml:space="preserve">CREANCES DE L'ACTIF CIRCULANT  (G)  </t>
  </si>
  <si>
    <t xml:space="preserve">                                                          TOTAL  I    (A+B+C+D+E)        </t>
  </si>
  <si>
    <t xml:space="preserve">       . Fournisseurs débiteurs avances et acomptes</t>
  </si>
  <si>
    <t>DETTES DU PASSIF CIRCULANT                                       (F)</t>
  </si>
  <si>
    <t xml:space="preserve">       . Clients et comptes rattachés</t>
  </si>
  <si>
    <t xml:space="preserve">          . Fournisseurs et comptes rattachés</t>
  </si>
  <si>
    <t xml:space="preserve">       . Personnel </t>
  </si>
  <si>
    <t xml:space="preserve">          . Clients créditeurs, avances et acomptes  </t>
  </si>
  <si>
    <t xml:space="preserve">       . Etat </t>
  </si>
  <si>
    <t xml:space="preserve">          . Personnel </t>
  </si>
  <si>
    <t xml:space="preserve">       . Comptes d'associés </t>
  </si>
  <si>
    <t xml:space="preserve">          . Organismes sociaux</t>
  </si>
  <si>
    <t xml:space="preserve">       . Autres  débiteurs</t>
  </si>
  <si>
    <t xml:space="preserve">          . Etat </t>
  </si>
  <si>
    <t>U</t>
  </si>
  <si>
    <t xml:space="preserve">        . Comptes de régularisation actif</t>
  </si>
  <si>
    <t xml:space="preserve">          . Comptes d'associés </t>
  </si>
  <si>
    <t>TITRES &amp; VALEURS DE PLACEMENT (H)</t>
  </si>
  <si>
    <t xml:space="preserve">          . Autres  créanciers</t>
  </si>
  <si>
    <t xml:space="preserve">           . Comptes de régularisation passif</t>
  </si>
  <si>
    <t>ECART DE CONVERSION ACTIF (I)</t>
  </si>
  <si>
    <t xml:space="preserve"> AUTRES PROVISIONS POUR RISQUES ET CHARGES  (G)</t>
  </si>
  <si>
    <t xml:space="preserve">         (éléments circulants)</t>
  </si>
  <si>
    <t xml:space="preserve"> ECART DE CONVERSION PASSIF  (éléments circulants)  (H) </t>
  </si>
  <si>
    <t xml:space="preserve">                                  TOTAL  II  (F+G+H+I)</t>
  </si>
  <si>
    <t xml:space="preserve">                                                                    TOTAL  II (F+G+H)       </t>
  </si>
  <si>
    <t>TRESORERIE ACTIF</t>
  </si>
  <si>
    <t xml:space="preserve">      TRESORERIE PASSIF </t>
  </si>
  <si>
    <t xml:space="preserve">       . Chéques &amp; valeurs à encaisser</t>
  </si>
  <si>
    <t xml:space="preserve">       . Crédits d'escompte</t>
  </si>
  <si>
    <t xml:space="preserve">       . Banques, trésorerie générale &amp; ccp débiteurs</t>
  </si>
  <si>
    <t xml:space="preserve">       . Crédits de trésorerie</t>
  </si>
  <si>
    <t xml:space="preserve">       . Caisses, régies d'avances &amp; accréditifs</t>
  </si>
  <si>
    <t xml:space="preserve">        . Banques (soldes créditeurs)</t>
  </si>
  <si>
    <t>TOTAL III</t>
  </si>
  <si>
    <t xml:space="preserve">                                                                              TOTAL  III</t>
  </si>
  <si>
    <t>TOTAL GENERAL     I + II + III</t>
  </si>
  <si>
    <t xml:space="preserve">                             TOTAL GENERAL    I + II + III</t>
  </si>
  <si>
    <t>COMPTE DE PRODUITS  ET CHARGES (hors taxes)</t>
  </si>
  <si>
    <t xml:space="preserve">  (modèle normal)</t>
  </si>
  <si>
    <t xml:space="preserve">                      OPERATIONS</t>
  </si>
  <si>
    <t>TOTAUX DE</t>
  </si>
  <si>
    <t>NATURE</t>
  </si>
  <si>
    <t xml:space="preserve">Propres à </t>
  </si>
  <si>
    <t>Concernant</t>
  </si>
  <si>
    <t>L'EXERCICE</t>
  </si>
  <si>
    <t>l'exercice</t>
  </si>
  <si>
    <t>les ex. précédents</t>
  </si>
  <si>
    <t>PRECEDENT</t>
  </si>
  <si>
    <t>les ex. precedents</t>
  </si>
  <si>
    <t>1</t>
  </si>
  <si>
    <t>2</t>
  </si>
  <si>
    <t>3=1+2</t>
  </si>
  <si>
    <t xml:space="preserve"> 4</t>
  </si>
  <si>
    <t xml:space="preserve">PRODUITS D'EXPLOITATION </t>
  </si>
  <si>
    <t>VII</t>
  </si>
  <si>
    <t xml:space="preserve">  . RESULTAT COURANT  (reports)</t>
  </si>
  <si>
    <t>. Ventes de marchandises (en l'état)</t>
  </si>
  <si>
    <t>VIII</t>
  </si>
  <si>
    <t xml:space="preserve"> PRODUITS NON COURANTS </t>
  </si>
  <si>
    <t>X</t>
  </si>
  <si>
    <t>. Ventes de biens et services produits</t>
  </si>
  <si>
    <t>. Produits de cessions des immobilisations cédées</t>
  </si>
  <si>
    <t>. Chiffres d'affaires</t>
  </si>
  <si>
    <t>. Subventions d'équilibre</t>
  </si>
  <si>
    <t>. Variation de stocks de produits (±)   (1)</t>
  </si>
  <si>
    <t>. Reprise sur subventions d'investissement</t>
  </si>
  <si>
    <t xml:space="preserve">. Immobilisations produites par l'entreprise </t>
  </si>
  <si>
    <t xml:space="preserve">. Autres produits  non courants </t>
  </si>
  <si>
    <t xml:space="preserve">  pour elle même</t>
  </si>
  <si>
    <t xml:space="preserve">. Reprises non courantes : transferts de </t>
  </si>
  <si>
    <t>. Subvention d'exploitation</t>
  </si>
  <si>
    <t xml:space="preserve">    charges</t>
  </si>
  <si>
    <t>. Autres produits d'exploitation</t>
  </si>
  <si>
    <t xml:space="preserve">TOTAL VIII    </t>
  </si>
  <si>
    <t xml:space="preserve">. Reprises d'exploitation :  transferts de </t>
  </si>
  <si>
    <t>IX</t>
  </si>
  <si>
    <t>CHARGES NON COURANTES</t>
  </si>
  <si>
    <t xml:space="preserve"> . Valeurs nettes d'amortissements  des </t>
  </si>
  <si>
    <t xml:space="preserve">TOTAL I          </t>
  </si>
  <si>
    <t xml:space="preserve">  immobilisations cédées</t>
  </si>
  <si>
    <t>II</t>
  </si>
  <si>
    <t xml:space="preserve"> CHARGES D'EXPLOITATION </t>
  </si>
  <si>
    <t xml:space="preserve"> . Subventions accordées</t>
  </si>
  <si>
    <t>. Achats revendus (2)  de marchandises</t>
  </si>
  <si>
    <t xml:space="preserve"> . Autres charges  non courantes </t>
  </si>
  <si>
    <t xml:space="preserve">. Achats consommés (2) de matières et </t>
  </si>
  <si>
    <t xml:space="preserve"> . Dotations non courantes aux </t>
  </si>
  <si>
    <t xml:space="preserve">  fournitures</t>
  </si>
  <si>
    <t xml:space="preserve">    amortissements et aux provisions</t>
  </si>
  <si>
    <t>. Autres charges externes</t>
  </si>
  <si>
    <t>. Impôts et taxes</t>
  </si>
  <si>
    <t>RESULTAT NON COURANTS    (VIII - IX)</t>
  </si>
  <si>
    <t>. Charges du personnel</t>
  </si>
  <si>
    <t>XI</t>
  </si>
  <si>
    <t>RESULTAT AVANT IMPOTS    (VII ± X)</t>
  </si>
  <si>
    <t>. Autres charges d'exploitation</t>
  </si>
  <si>
    <t>XII</t>
  </si>
  <si>
    <t>IMPOTS SUR LES RESULTATS</t>
  </si>
  <si>
    <t xml:space="preserve"> . Dotations d'exploitation</t>
  </si>
  <si>
    <t>XIII</t>
  </si>
  <si>
    <t>RESULTAT NET (XI - XII)</t>
  </si>
  <si>
    <t xml:space="preserve">TOTAL II       </t>
  </si>
  <si>
    <t>III</t>
  </si>
  <si>
    <t>RESULTAT D'EXPLOITATION (I - II)</t>
  </si>
  <si>
    <t>IV</t>
  </si>
  <si>
    <t xml:space="preserve">PRODUITS FINANCIERS </t>
  </si>
  <si>
    <t xml:space="preserve">. Produits des titres de participation et  </t>
  </si>
  <si>
    <t xml:space="preserve">     XIV</t>
  </si>
  <si>
    <t xml:space="preserve">   TOTAL DES PRODUITS</t>
  </si>
  <si>
    <t xml:space="preserve">  autres titres immobilisés</t>
  </si>
  <si>
    <t xml:space="preserve">    (I + IV + VIII)</t>
  </si>
  <si>
    <t>. Gain de change</t>
  </si>
  <si>
    <t xml:space="preserve">     XV</t>
  </si>
  <si>
    <t xml:space="preserve">   TOTAL DES CHARGES</t>
  </si>
  <si>
    <t>. Intérêts et autres produits financiers</t>
  </si>
  <si>
    <t xml:space="preserve">    (II + V + IX + XII)</t>
  </si>
  <si>
    <t>. Reprises financières : transferts de  charges</t>
  </si>
  <si>
    <t xml:space="preserve">     XVI</t>
  </si>
  <si>
    <t xml:space="preserve">   RESULTAT NET</t>
  </si>
  <si>
    <t xml:space="preserve">    (total des produits - total des charges)</t>
  </si>
  <si>
    <t xml:space="preserve">TOTAL IV       </t>
  </si>
  <si>
    <t>V</t>
  </si>
  <si>
    <t xml:space="preserve"> CHARGES FINANCIERES </t>
  </si>
  <si>
    <t xml:space="preserve">    . Charges d'intérêts </t>
  </si>
  <si>
    <t xml:space="preserve">    . Pertes de change</t>
  </si>
  <si>
    <t xml:space="preserve">    . Autres charges financières</t>
  </si>
  <si>
    <t xml:space="preserve">     . Dotations  financières </t>
  </si>
  <si>
    <t xml:space="preserve">TOTAL V       </t>
  </si>
  <si>
    <t>VI</t>
  </si>
  <si>
    <t>RESULTAT FINANCIER   (IV - V)</t>
  </si>
  <si>
    <t>RESULTAT COURANT         (III + VI)</t>
  </si>
  <si>
    <t>ETAT DES SOLDES DE GESTION (E.S.G)</t>
  </si>
  <si>
    <t xml:space="preserve"> I - TABLEAU DE FORMATION DES RESULTATS (T.F.R)</t>
  </si>
  <si>
    <t>Précédent</t>
  </si>
  <si>
    <t xml:space="preserve"> 2</t>
  </si>
  <si>
    <t xml:space="preserve"> -</t>
  </si>
  <si>
    <t xml:space="preserve">. Achats revendus de marchandises </t>
  </si>
  <si>
    <t xml:space="preserve"> =</t>
  </si>
  <si>
    <t xml:space="preserve">  MARGE BRUTE SUR VENTE EN L'ETAT</t>
  </si>
  <si>
    <t xml:space="preserve"> +</t>
  </si>
  <si>
    <t xml:space="preserve">  PRODUCTION DE L'EXERCICE :  (3+4+5)</t>
  </si>
  <si>
    <t xml:space="preserve"> 3</t>
  </si>
  <si>
    <t xml:space="preserve">. Ventes de biens et services produits </t>
  </si>
  <si>
    <t xml:space="preserve">. Variation de stocks de produits </t>
  </si>
  <si>
    <t xml:space="preserve"> 5</t>
  </si>
  <si>
    <t>. Immobilisations produites par l'entreprise pour elle même</t>
  </si>
  <si>
    <t xml:space="preserve">   CONSOMMATIONS DE L'EXERCICE : (6+7)</t>
  </si>
  <si>
    <t xml:space="preserve"> 6</t>
  </si>
  <si>
    <t>. Achats consommés de matières et de fournitures</t>
  </si>
  <si>
    <t xml:space="preserve"> 7</t>
  </si>
  <si>
    <t xml:space="preserve">. Autres charges externes </t>
  </si>
  <si>
    <t xml:space="preserve">  VALEUR AJOUTEE   (I+II+III)</t>
  </si>
  <si>
    <t xml:space="preserve"> 8</t>
  </si>
  <si>
    <t xml:space="preserve"> . Subvention d'exploitation</t>
  </si>
  <si>
    <t xml:space="preserve"> 9</t>
  </si>
  <si>
    <t xml:space="preserve"> . Impôts et taxes </t>
  </si>
  <si>
    <t xml:space="preserve"> 10</t>
  </si>
  <si>
    <t xml:space="preserve">  . Charges de personnel </t>
  </si>
  <si>
    <t xml:space="preserve">  EXCEDENT BRUT D'EXPLOITATION  (EBE)</t>
  </si>
  <si>
    <t xml:space="preserve">  OU INSUFFISANCE BRUTE D'EXPLOITATION (IBE)</t>
  </si>
  <si>
    <t/>
  </si>
  <si>
    <t xml:space="preserve"> 11</t>
  </si>
  <si>
    <t xml:space="preserve">. Autres produits  d'exploitation </t>
  </si>
  <si>
    <t xml:space="preserve"> 12</t>
  </si>
  <si>
    <t xml:space="preserve">. Autres charges d'exploitation </t>
  </si>
  <si>
    <t xml:space="preserve"> 13</t>
  </si>
  <si>
    <t xml:space="preserve">. Reprises d'exploitation; transfert de changes </t>
  </si>
  <si>
    <t xml:space="preserve"> 14</t>
  </si>
  <si>
    <t xml:space="preserve">. Dotations  d'exploitation </t>
  </si>
  <si>
    <t xml:space="preserve">  RESULTAT D'EXPLOITATION (+ ou -)</t>
  </si>
  <si>
    <t xml:space="preserve"> ±</t>
  </si>
  <si>
    <t xml:space="preserve">  RESULTAT FINANCIER</t>
  </si>
  <si>
    <t xml:space="preserve">  RESULTAT COURANT (+ ou -)</t>
  </si>
  <si>
    <t xml:space="preserve">  RESULTAT NON COURANT</t>
  </si>
  <si>
    <t xml:space="preserve"> 15</t>
  </si>
  <si>
    <t xml:space="preserve">  Impôts sur les sociétés</t>
  </si>
  <si>
    <t>RESULTAT NET DE L'EXERCICE (+ ou -)</t>
  </si>
  <si>
    <t xml:space="preserve"> II - CAPACITE D'AUTOFINANCEMENT(C.A.F) - AUTOFINANCEMENT</t>
  </si>
  <si>
    <t xml:space="preserve"> 1</t>
  </si>
  <si>
    <t xml:space="preserve">            . Résultat net de l'exercice </t>
  </si>
  <si>
    <t xml:space="preserve">                              . Bénéfice   +</t>
  </si>
  <si>
    <t xml:space="preserve">                              . Perte          -</t>
  </si>
  <si>
    <t xml:space="preserve">            . Dotations  d'exploitation     (1)</t>
  </si>
  <si>
    <t xml:space="preserve">  + </t>
  </si>
  <si>
    <t xml:space="preserve">            . Dotations  financières     (1)</t>
  </si>
  <si>
    <t xml:space="preserve">            . Dotations non courantes  (1)</t>
  </si>
  <si>
    <t xml:space="preserve">            . Reprises d'exploitation   (2)</t>
  </si>
  <si>
    <t xml:space="preserve">            . Reprises financières    (2)</t>
  </si>
  <si>
    <t xml:space="preserve"> - </t>
  </si>
  <si>
    <t xml:space="preserve">            . Reprises non courantes  (2) (3)</t>
  </si>
  <si>
    <t xml:space="preserve">            . Produits de cessions des immobilisations</t>
  </si>
  <si>
    <t xml:space="preserve">            . Valeurs nettes d'amort.  des immobilisatons cédées</t>
  </si>
  <si>
    <t xml:space="preserve"> I</t>
  </si>
  <si>
    <t xml:space="preserve">  CAPACITE D'AUTOFINANCEMENT </t>
  </si>
  <si>
    <t xml:space="preserve">             . Distribution de bénéfices</t>
  </si>
  <si>
    <t xml:space="preserve"> II</t>
  </si>
  <si>
    <t xml:space="preserve">  AUTOFINANCEMENT</t>
  </si>
  <si>
    <t>TABLEAU DE FINANCEMENT DE L'EXERCICE</t>
  </si>
  <si>
    <t xml:space="preserve"> I - SYNTHESE DES MASSES DU BILAN</t>
  </si>
  <si>
    <t>Exercice</t>
  </si>
  <si>
    <t>Exercice Précédent</t>
  </si>
  <si>
    <t xml:space="preserve">      Variations (a-b)</t>
  </si>
  <si>
    <t xml:space="preserve"> M A S S E S</t>
  </si>
  <si>
    <t>(a)</t>
  </si>
  <si>
    <t xml:space="preserve">  (b)</t>
  </si>
  <si>
    <t>Emplois   c</t>
  </si>
  <si>
    <t>Ressources  d</t>
  </si>
  <si>
    <t xml:space="preserve"> Financement permanent</t>
  </si>
  <si>
    <t xml:space="preserve"> Moins actif immobilisé</t>
  </si>
  <si>
    <t xml:space="preserve"> =  FONDS DE ROULEMENT FONCTIONNEL</t>
  </si>
  <si>
    <t>(1-2)             (A)</t>
  </si>
  <si>
    <t xml:space="preserve"> Actif circulant</t>
  </si>
  <si>
    <t xml:space="preserve"> Moins passif circulant</t>
  </si>
  <si>
    <t xml:space="preserve"> =  BESOIN DE FINANCEMENT GLOBAL</t>
  </si>
  <si>
    <t>(4-5)             (B)</t>
  </si>
  <si>
    <t>TRESORERIE NETTE (ACTIF - PASSIF)</t>
  </si>
  <si>
    <t xml:space="preserve"> =   A - B</t>
  </si>
  <si>
    <t xml:space="preserve"> </t>
  </si>
  <si>
    <t xml:space="preserve"> II - EMPLOIS ET RESSOURCES</t>
  </si>
  <si>
    <t xml:space="preserve">      EXERCICE PRECEDENT</t>
  </si>
  <si>
    <t>EMPLOIS</t>
  </si>
  <si>
    <t>RESSOURCES</t>
  </si>
  <si>
    <t xml:space="preserve"> I. RESSOURCES STABLES DE L'EXERCICE (FLUX)</t>
  </si>
  <si>
    <t>. AUTOFINANCEMENT                                                      (A)</t>
  </si>
  <si>
    <t xml:space="preserve">    . Capacité d'autofinancement</t>
  </si>
  <si>
    <t xml:space="preserve">      - Distributions de bénéfices</t>
  </si>
  <si>
    <t>.CESSIONS ET REDUCTIONS D'IMMOBILISATIONS  (B)</t>
  </si>
  <si>
    <t xml:space="preserve">    . Cessions d'immob. incorporelles</t>
  </si>
  <si>
    <t xml:space="preserve">    . Cessions d'immob. corporelles</t>
  </si>
  <si>
    <t xml:space="preserve">    . Cessions d'immob. financières</t>
  </si>
  <si>
    <t xml:space="preserve">    . Diminutions des titres de participation</t>
  </si>
  <si>
    <t xml:space="preserve">    . Récuperation sur créances immobilisées</t>
  </si>
  <si>
    <t xml:space="preserve">.AUGMENTATION DES CAPITAUX PROPRES </t>
  </si>
  <si>
    <t xml:space="preserve">  ET ASSIMILES                                                                  (C)</t>
  </si>
  <si>
    <t xml:space="preserve">    . Augmentations de capital , apports</t>
  </si>
  <si>
    <t xml:space="preserve">    . Subventions d'investissement</t>
  </si>
  <si>
    <t xml:space="preserve">.AUGMENTATION DES DETTES </t>
  </si>
  <si>
    <t xml:space="preserve">   DE FINANCEMENT                                                           (D)</t>
  </si>
  <si>
    <t xml:space="preserve">    ( Nettes de primes de remboursement)</t>
  </si>
  <si>
    <t>TOTAL I - RESSOURCES STABLES                   (A+B+C+D)</t>
  </si>
  <si>
    <t xml:space="preserve"> II. EMPLOIS STABLES DE L'EXERCICE (FLUX)</t>
  </si>
  <si>
    <t>.ACQUISITIONS ET AUGMENTATIONS</t>
  </si>
  <si>
    <t xml:space="preserve"> D'IMMOBILISATIONS                                                      (E)</t>
  </si>
  <si>
    <t xml:space="preserve">    . Acquisitions d'immob. incorporelles</t>
  </si>
  <si>
    <t xml:space="preserve">    . Acquisitions d'immob. corporelles</t>
  </si>
  <si>
    <t xml:space="preserve">    . Acquisitions d'immob. financières</t>
  </si>
  <si>
    <t xml:space="preserve">    . Augmentation des créances immobilisées</t>
  </si>
  <si>
    <t>.REMBOURSEMENT DES CAPITAUX PROPRES             (F)</t>
  </si>
  <si>
    <t xml:space="preserve">.REMBOURSEMENT DES DETTES  </t>
  </si>
  <si>
    <t xml:space="preserve"> DE  FINANCEMENT                                                            (G)</t>
  </si>
  <si>
    <t>.EMPLOIS EN NON - VALEURS                                        (H)</t>
  </si>
  <si>
    <t>TOTAL II - EMPLOIS STABLES                            (E+F+G+H)</t>
  </si>
  <si>
    <t xml:space="preserve"> III. VARIATION DU BESOIN DE FINANCEMENT GLOBAL (B.F.G)</t>
  </si>
  <si>
    <t xml:space="preserve"> IV. VARIATION DE LA TRESORERIE</t>
  </si>
  <si>
    <t>TOTAL GENERAL</t>
  </si>
  <si>
    <r>
      <t xml:space="preserve">Raison sociale :  </t>
    </r>
    <r>
      <rPr>
        <b/>
        <sz val="11"/>
        <rFont val="Times New Roman"/>
        <family val="1"/>
      </rPr>
      <t>SOCIETE DES BRASSERIES DU MAROC</t>
    </r>
  </si>
  <si>
    <t>ETAT A2  :   ETAT DES DEROGATIONS</t>
  </si>
  <si>
    <t>INDICATION DES</t>
  </si>
  <si>
    <t>JUSTIFICATION</t>
  </si>
  <si>
    <t>INFLUENCE DES DEROGATIONS</t>
  </si>
  <si>
    <t>DEROGATIONS</t>
  </si>
  <si>
    <t>DES DEROGATIONS</t>
  </si>
  <si>
    <t>SUR LE PATRIMOINE, LA SITUATION</t>
  </si>
  <si>
    <t>FINANCIERE ET LES RESULTATS</t>
  </si>
  <si>
    <r>
      <t>I.</t>
    </r>
    <r>
      <rPr>
        <sz val="14"/>
        <rFont val="Times New Roman"/>
        <family val="1"/>
      </rPr>
      <t>Dérogations aux principes</t>
    </r>
  </si>
  <si>
    <t xml:space="preserve">   comptables</t>
  </si>
  <si>
    <r>
      <t>II</t>
    </r>
    <r>
      <rPr>
        <sz val="14"/>
        <rFont val="Times New Roman"/>
        <family val="1"/>
      </rPr>
      <t>. Dérogations aux méthodes</t>
    </r>
  </si>
  <si>
    <r>
      <t xml:space="preserve">  </t>
    </r>
    <r>
      <rPr>
        <sz val="14"/>
        <rFont val="Times New Roman"/>
        <family val="1"/>
      </rPr>
      <t xml:space="preserve"> d'évaluation</t>
    </r>
  </si>
  <si>
    <r>
      <t>III</t>
    </r>
    <r>
      <rPr>
        <sz val="14"/>
        <rFont val="Times New Roman"/>
        <family val="1"/>
      </rPr>
      <t>. Dérogations aux règles</t>
    </r>
  </si>
  <si>
    <t xml:space="preserve">     d'établissement et de</t>
  </si>
  <si>
    <t xml:space="preserve">     présentation des états de</t>
  </si>
  <si>
    <t xml:space="preserve">     synthèse</t>
  </si>
  <si>
    <t>ETAT A3  :   ETAT DES CHANGEMENTS DE METHODES</t>
  </si>
  <si>
    <t>NATURES DES</t>
  </si>
  <si>
    <t>INFLUENCE SUR LE PATRIMOINE,</t>
  </si>
  <si>
    <t>CHANGEMENTS</t>
  </si>
  <si>
    <t>DU CHANGEMENT</t>
  </si>
  <si>
    <t>LA SITUATION FINANCIERES ET</t>
  </si>
  <si>
    <t>LES RESULTATS</t>
  </si>
  <si>
    <r>
      <t>I</t>
    </r>
    <r>
      <rPr>
        <sz val="11"/>
        <rFont val="Times New Roman"/>
        <family val="1"/>
      </rPr>
      <t xml:space="preserve">. Changements affectant les </t>
    </r>
  </si>
  <si>
    <t xml:space="preserve">     méthodes d'évaluation</t>
  </si>
  <si>
    <r>
      <t>II</t>
    </r>
    <r>
      <rPr>
        <sz val="11"/>
        <rFont val="Times New Roman"/>
        <family val="1"/>
      </rPr>
      <t xml:space="preserve">. Changements affectant les </t>
    </r>
  </si>
  <si>
    <t xml:space="preserve">     règles de présentation</t>
  </si>
  <si>
    <t xml:space="preserve"> ETAT  B2 :  TABLEAU DES IMMOBILISATIONS AUTRES QUE FINANCIERES</t>
  </si>
  <si>
    <t>MONTANT BRUT</t>
  </si>
  <si>
    <t>AUGMENTATIONS</t>
  </si>
  <si>
    <t>DIMINUTIONS</t>
  </si>
  <si>
    <t>MONTANT</t>
  </si>
  <si>
    <t>Acquisitions</t>
  </si>
  <si>
    <t>Production par</t>
  </si>
  <si>
    <t>Virement</t>
  </si>
  <si>
    <t>Cession</t>
  </si>
  <si>
    <t>Retrait</t>
  </si>
  <si>
    <t>BRUT</t>
  </si>
  <si>
    <t>DEBUT EXERC.</t>
  </si>
  <si>
    <t>l'ent. pour elle même</t>
  </si>
  <si>
    <t>FIN EXERCICE</t>
  </si>
  <si>
    <t xml:space="preserve">IMMOBILISATIONS EN NON VALEURS     </t>
  </si>
  <si>
    <t xml:space="preserve">       . Frais préliminaires</t>
  </si>
  <si>
    <t xml:space="preserve">       . Charges à répartir sur plusieurs exercices</t>
  </si>
  <si>
    <t xml:space="preserve">IMMOBILISATIONS INCORPORELLES     </t>
  </si>
  <si>
    <t xml:space="preserve">       . Brevets,marques,droits &amp; valeurs similaires</t>
  </si>
  <si>
    <t xml:space="preserve">IMMOBILISATIONS CORPORELLES       </t>
  </si>
  <si>
    <t xml:space="preserve">       . Installations techniques,matériel &amp; outillages</t>
  </si>
  <si>
    <t xml:space="preserve">       . Mobilier,matériel de bureau &amp; amenag. divers</t>
  </si>
  <si>
    <t xml:space="preserve">       . Immobilisations corporelles en cours</t>
  </si>
  <si>
    <r>
      <t xml:space="preserve">Raison sociale :  </t>
    </r>
    <r>
      <rPr>
        <b/>
        <sz val="12"/>
        <rFont val="Times New Roman"/>
        <family val="1"/>
      </rPr>
      <t>SOCIETE DES BRASSERIES DU MAROC</t>
    </r>
  </si>
  <si>
    <t>ETAT B4   :   TABLEAU DES TITRES DE PARTICIPATION</t>
  </si>
  <si>
    <t>Raison sociale
de la société émettrice</t>
  </si>
  <si>
    <t>Secteur
d'activité</t>
  </si>
  <si>
    <t>Capital
social</t>
  </si>
  <si>
    <t>Participation
au capital</t>
  </si>
  <si>
    <t>Prix d'acquisition</t>
  </si>
  <si>
    <t>Valeur
comptable nette</t>
  </si>
  <si>
    <t>Extrait des derniers états de synthèse de 
la société émettrice</t>
  </si>
  <si>
    <t>Produits 
inscrits au C.p.c. de</t>
  </si>
  <si>
    <t xml:space="preserve">
1</t>
  </si>
  <si>
    <t xml:space="preserve">
2</t>
  </si>
  <si>
    <t>en %
3</t>
  </si>
  <si>
    <t>global
4</t>
  </si>
  <si>
    <t xml:space="preserve">
5</t>
  </si>
  <si>
    <t>Date de clôture
6</t>
  </si>
  <si>
    <t>Situation nette
7</t>
  </si>
  <si>
    <t>Résultat net
8</t>
  </si>
  <si>
    <t>l'exercice
9</t>
  </si>
  <si>
    <t>BRANOMA</t>
  </si>
  <si>
    <t>BIERE &amp; BG</t>
  </si>
  <si>
    <t>BRASSERIE DE TANGER</t>
  </si>
  <si>
    <t>MAROPAC</t>
  </si>
  <si>
    <t>EMBALLAGE</t>
  </si>
  <si>
    <t>SOCIETE DE VINIFICATION ET DE COMMERCIALISATION DU MAROC</t>
  </si>
  <si>
    <t>VINS</t>
  </si>
  <si>
    <t>LA CLE DES CHAMPS</t>
  </si>
  <si>
    <t>EAE</t>
  </si>
  <si>
    <t>EAU</t>
  </si>
  <si>
    <t>ASAO</t>
  </si>
  <si>
    <t>TOTAL</t>
  </si>
  <si>
    <t>ETAT B5 : TABLEAU DES PROVISIONS</t>
  </si>
  <si>
    <t>MONT. DEBUT</t>
  </si>
  <si>
    <t>DOTATIONS</t>
  </si>
  <si>
    <t>REPRISES</t>
  </si>
  <si>
    <t>MONTANT FIN  DE</t>
  </si>
  <si>
    <t>DE L'EXERCICE</t>
  </si>
  <si>
    <t>d'exploitation</t>
  </si>
  <si>
    <t>financières</t>
  </si>
  <si>
    <t>non courantes</t>
  </si>
  <si>
    <t xml:space="preserve">        1. Provisions pour dépréciations de</t>
  </si>
  <si>
    <t>(1)</t>
  </si>
  <si>
    <t xml:space="preserve">            l'actif immobilisé</t>
  </si>
  <si>
    <t xml:space="preserve">        2. Provisions réglementées</t>
  </si>
  <si>
    <t xml:space="preserve">        3. Provisions durables pour risques</t>
  </si>
  <si>
    <t>(2)</t>
  </si>
  <si>
    <t xml:space="preserve">            et charges</t>
  </si>
  <si>
    <t>SOUS TOTAL      (A)</t>
  </si>
  <si>
    <t xml:space="preserve">      4. Provisions pour dépréciations de</t>
  </si>
  <si>
    <t xml:space="preserve">          l'actif circulant (hors trésorerie)</t>
  </si>
  <si>
    <t xml:space="preserve">      5. Autres provisions  pour risques</t>
  </si>
  <si>
    <t xml:space="preserve">          et charges</t>
  </si>
  <si>
    <t xml:space="preserve">      6. Provisions pour dépréciations des</t>
  </si>
  <si>
    <t xml:space="preserve">          comptes de trésorerie</t>
  </si>
  <si>
    <t>SOUS TOTAL      (B)</t>
  </si>
  <si>
    <t>TOTAL      (A + B)</t>
  </si>
  <si>
    <t>ETAT B6 : TABLEAU DES CREANCES</t>
  </si>
  <si>
    <t>CREANCES</t>
  </si>
  <si>
    <t>ANALYSE PAR ECHEANCE</t>
  </si>
  <si>
    <t>AUTRES ANALYSES</t>
  </si>
  <si>
    <t>PLUS D'UN AN</t>
  </si>
  <si>
    <t>MOIS D'UN AN</t>
  </si>
  <si>
    <t>ECHUES ET NON RECOUVREES</t>
  </si>
  <si>
    <t>MT EN DEVISE</t>
  </si>
  <si>
    <t>MT SUR L'ETAT ET ORGANISMES PUPLICS</t>
  </si>
  <si>
    <t>MT SUR LES ENTREPRISES LIEES</t>
  </si>
  <si>
    <t>MT REPRESENTES PAR EFFET</t>
  </si>
  <si>
    <t>DE L'ACTIF IMMOBILISE</t>
  </si>
  <si>
    <t>Prêts immobilisés</t>
  </si>
  <si>
    <t>Autres créances finacières</t>
  </si>
  <si>
    <t>DE L'ACTIF CIRCULANT</t>
  </si>
  <si>
    <t>Fournisseurs débiteurs, avance et acompte</t>
  </si>
  <si>
    <t>Clients et comptes rattachés</t>
  </si>
  <si>
    <t>Personnel</t>
  </si>
  <si>
    <t>Etat</t>
  </si>
  <si>
    <t>Comptes d'associés</t>
  </si>
  <si>
    <t>Autres débiteurs</t>
  </si>
  <si>
    <t>Comptes de régularisation actif</t>
  </si>
  <si>
    <t>ETAT B7 : TABLEAU DES DETTES</t>
  </si>
  <si>
    <t>DETTES</t>
  </si>
  <si>
    <t>DE FINANCEMENT</t>
  </si>
  <si>
    <t>Emprunts obligataires</t>
  </si>
  <si>
    <t>Autres dettes de financement</t>
  </si>
  <si>
    <t>DE PASSIF CIRCULANT</t>
  </si>
  <si>
    <t>Fournisseurs  et comptes rattachés</t>
  </si>
  <si>
    <t>Clients créditeurs, avance et acompte</t>
  </si>
  <si>
    <t>Organismes sociaux</t>
  </si>
  <si>
    <t>Autres créanciers</t>
  </si>
  <si>
    <t>Comptes de régularisation passif</t>
  </si>
  <si>
    <t>ETAT B8 : TABLEAU DES SURETES REELLES DONNEES OU RECUES</t>
  </si>
  <si>
    <t>TIERS CREDITEURS OU TIERS DEBITEURS</t>
  </si>
  <si>
    <t>Valeur comptable</t>
  </si>
  <si>
    <t>Montant couvert par</t>
  </si>
  <si>
    <t>Nature</t>
  </si>
  <si>
    <t>Date et lieu</t>
  </si>
  <si>
    <t>Objet</t>
  </si>
  <si>
    <t>nette de la sûreté</t>
  </si>
  <si>
    <t>la sûreté</t>
  </si>
  <si>
    <t>d'inscription</t>
  </si>
  <si>
    <t>(2)  (3)</t>
  </si>
  <si>
    <t>donnée à la date</t>
  </si>
  <si>
    <t>de clôture</t>
  </si>
  <si>
    <t>. Sûretés données</t>
  </si>
  <si>
    <t>. Sûretés reçues</t>
  </si>
  <si>
    <t>HYPOTHEQUES</t>
  </si>
  <si>
    <t>PRÊTS HABITAT AU PERSONNEL</t>
  </si>
  <si>
    <t>(1) Gage : 1 - Hypothèque : 2 - Nantissement : 3 - Warrant : 4 - Autres : 5 - ( à préciser)</t>
  </si>
  <si>
    <t>(2) préciser si la sûreté est donnée au profit d'entreprises ou de personnes tierces (sûretés données)</t>
  </si>
  <si>
    <t xml:space="preserve">       (entreprises liées,associés,membres du personnel)</t>
  </si>
  <si>
    <t>(3) préciser si la sûreté rcue par l'entreprise provient de personnes tiereces autres que le débiteur (sûretés recues)</t>
  </si>
  <si>
    <t>ETAT B9 : ENGAGEMENTS FINANCIERS RECUS OU DONNES HORS OPERATIONS DE CREDIT BAIL</t>
  </si>
  <si>
    <t>ENGAGEMENTS DONNES</t>
  </si>
  <si>
    <t>MONTANT EXERCICE</t>
  </si>
  <si>
    <t>MONTANT EXERCICE PRECEDENT</t>
  </si>
  <si>
    <t xml:space="preserve"> AVAL ET CAUTIONS:</t>
  </si>
  <si>
    <t>ENGAGEMENTS EN MATIERE DE PENSION DE RETRAITE ET OBLIGATIONS SIMILAIRES:</t>
  </si>
  <si>
    <t>AUTRES ENGAGEMENTS DONNES :CAUTIONS EN DOUANE</t>
  </si>
  <si>
    <t>AUTRES ENGAGEMENTS DONNES :ADM</t>
  </si>
  <si>
    <t>AUTRES ENGAGEMENTS DONNES</t>
  </si>
  <si>
    <t>CAUTIONNEMENT</t>
  </si>
  <si>
    <t>TOTAL 1</t>
  </si>
  <si>
    <t>ENGAGEMANTS RECUS</t>
  </si>
  <si>
    <t>MONTANT EXERCICE PRECEDANT</t>
  </si>
  <si>
    <t>AVALS ET CAUTIONS</t>
  </si>
  <si>
    <t xml:space="preserve">AUTRES ENGAGEMENTS RECUS : </t>
  </si>
  <si>
    <t>TOTAL 2</t>
  </si>
  <si>
    <t>Exercice du 1er janvier 2017 au 31 décembre 2017</t>
  </si>
  <si>
    <t>1996 à  2017</t>
  </si>
  <si>
    <r>
      <t xml:space="preserve">Raison sociale :  </t>
    </r>
    <r>
      <rPr>
        <b/>
        <sz val="14"/>
        <rFont val="Tms Rmn"/>
      </rPr>
      <t>SOCIETE DES BRASSERIES DU MAROC</t>
    </r>
  </si>
  <si>
    <t>ETAT B15 :  PASSIFS EVENTUELS</t>
  </si>
  <si>
    <t xml:space="preserve">       </t>
  </si>
  <si>
    <t xml:space="preserve">   Les déclarations fiscales de l'Impôt sur les Sociétés (IS), de la Taxe sur la Valeur Ajoutée (TVA) et  les déclarations de l'Impôt  sur le Revenu (IR) de l'exercice 2017 ainsi que les déclarations sociales des exercices 2014 à 2017 ne sont pas encore prescrites et pourraient, par conséquent, faire l'objet de vérifications par l'Administration Fiscale et par la Caisse Nationale de Sécurité Sociale et donner lieu à d'éventuels redressements.</t>
  </si>
  <si>
    <t>La Société des Brasseries du Maroc a reçu le 05 mars 2018, un avis de vérification au titre de l’Impôt sur les sociétés,  la Taxe sur la valeur ajoutée et l’Impôt sur les Revenus pour les exercices 2014, 2015 et 2016.</t>
  </si>
  <si>
    <t>La société a engagé une garantie de passif et d'actif sur la cession de 50% de la Clé des Champs pour  une durée indéterminée et ce à partir de la date de cession. Le montant maximum de la garantie a été fixé à 10 MMAD.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</si>
</sst>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General_)"/>
    <numFmt numFmtId="165" formatCode="_-* #,##0.00\ _D_H_-;\-* #,##0.00\ _D_H_-;_-* &quot;-&quot;??\ _D_H_-;_-@_-"/>
    <numFmt numFmtId="166" formatCode="#,##0.00\ _€"/>
    <numFmt numFmtId="167" formatCode="#,##0.00_);\(#,##0.00\)"/>
    <numFmt numFmtId="168" formatCode="0.0%"/>
  </numFmts>
  <fonts count="38">
    <font>
      <sz val="12"/>
      <name val="Helv"/>
    </font>
    <font>
      <sz val="12"/>
      <name val="Helv"/>
    </font>
    <font>
      <sz val="14"/>
      <name val="Times New Roman"/>
      <family val="1"/>
    </font>
    <font>
      <b/>
      <sz val="14"/>
      <name val="Times New Roman"/>
      <family val="1"/>
    </font>
    <font>
      <sz val="10"/>
      <name val="Arial"/>
      <family val="2"/>
    </font>
    <font>
      <sz val="14"/>
      <color indexed="8"/>
      <name val="Times New Roman"/>
      <family val="1"/>
    </font>
    <font>
      <b/>
      <sz val="14"/>
      <color indexed="8"/>
      <name val="Times New Roman"/>
      <family val="1"/>
    </font>
    <font>
      <sz val="10"/>
      <color indexed="8"/>
      <name val="Times New Roman"/>
      <family val="1"/>
    </font>
    <font>
      <sz val="12"/>
      <name val="Times New Roman"/>
      <family val="1"/>
    </font>
    <font>
      <b/>
      <sz val="12"/>
      <color indexed="8"/>
      <name val="Times New Roman"/>
      <family val="1"/>
    </font>
    <font>
      <sz val="12"/>
      <color indexed="8"/>
      <name val="Times New Roman"/>
      <family val="1"/>
    </font>
    <font>
      <b/>
      <sz val="10"/>
      <color indexed="8"/>
      <name val="Times New Roman"/>
      <family val="1"/>
    </font>
    <font>
      <sz val="11"/>
      <color indexed="8"/>
      <name val="Times New Roman"/>
      <family val="1"/>
    </font>
    <font>
      <b/>
      <sz val="16"/>
      <color indexed="8"/>
      <name val="Times New Roman"/>
      <family val="1"/>
    </font>
    <font>
      <b/>
      <sz val="11"/>
      <color indexed="8"/>
      <name val="Times New Roman"/>
      <family val="1"/>
    </font>
    <font>
      <sz val="16"/>
      <name val="Times New Roman"/>
      <family val="1"/>
    </font>
    <font>
      <b/>
      <sz val="12"/>
      <name val="Times New Roman"/>
      <family val="1"/>
    </font>
    <font>
      <sz val="10"/>
      <name val="Times New Roman"/>
      <family val="1"/>
    </font>
    <font>
      <b/>
      <sz val="10"/>
      <name val="Times New Roman"/>
      <family val="1"/>
    </font>
    <font>
      <b/>
      <sz val="16"/>
      <name val="Times New Roman"/>
      <family val="1"/>
    </font>
    <font>
      <sz val="11"/>
      <name val="Times New Roman"/>
      <family val="1"/>
    </font>
    <font>
      <b/>
      <u val="double"/>
      <sz val="18"/>
      <name val="Times New Roman"/>
      <family val="1"/>
    </font>
    <font>
      <b/>
      <u val="double"/>
      <sz val="14"/>
      <name val="Times New Roman"/>
      <family val="1"/>
    </font>
    <font>
      <b/>
      <u/>
      <sz val="14"/>
      <name val="Times New Roman"/>
      <family val="1"/>
    </font>
    <font>
      <b/>
      <sz val="11"/>
      <name val="Times New Roman"/>
      <family val="1"/>
    </font>
    <font>
      <b/>
      <sz val="18"/>
      <name val="Times New Roman"/>
      <family val="1"/>
    </font>
    <font>
      <sz val="14"/>
      <name val="Arial"/>
      <family val="2"/>
    </font>
    <font>
      <i/>
      <sz val="14"/>
      <name val="Times New Roman"/>
      <family val="1"/>
    </font>
    <font>
      <b/>
      <sz val="26"/>
      <name val="Times New Roman"/>
      <family val="1"/>
    </font>
    <font>
      <sz val="16"/>
      <name val="Helv"/>
    </font>
    <font>
      <sz val="12"/>
      <name val="Arial MT"/>
    </font>
    <font>
      <sz val="11"/>
      <name val="Tms Rmn"/>
    </font>
    <font>
      <b/>
      <sz val="14"/>
      <name val="Tms Rmn"/>
    </font>
    <font>
      <b/>
      <sz val="18"/>
      <color indexed="8"/>
      <name val="Times New Roman"/>
      <family val="1"/>
    </font>
    <font>
      <b/>
      <sz val="14"/>
      <name val="Arial MT"/>
    </font>
    <font>
      <b/>
      <sz val="16"/>
      <name val="Tms Rmn"/>
    </font>
    <font>
      <sz val="20"/>
      <name val="Times New Roman"/>
      <family val="1"/>
    </font>
    <font>
      <sz val="14"/>
      <name val="Helv"/>
    </font>
  </fonts>
  <fills count="4">
    <fill>
      <patternFill patternType="none"/>
    </fill>
    <fill>
      <patternFill patternType="gray125"/>
    </fill>
    <fill>
      <patternFill patternType="gray125">
        <fgColor indexed="8"/>
      </patternFill>
    </fill>
    <fill>
      <patternFill patternType="solid">
        <fgColor indexed="13"/>
        <bgColor indexed="64"/>
      </patternFill>
    </fill>
  </fills>
  <borders count="165">
    <border>
      <left/>
      <right/>
      <top/>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medium">
        <color indexed="8"/>
      </right>
      <top style="medium">
        <color indexed="64"/>
      </top>
      <bottom style="thin">
        <color indexed="8"/>
      </bottom>
      <diagonal/>
    </border>
    <border>
      <left style="medium">
        <color indexed="8"/>
      </left>
      <right style="medium">
        <color indexed="64"/>
      </right>
      <top/>
      <bottom/>
      <diagonal/>
    </border>
    <border>
      <left style="medium">
        <color indexed="64"/>
      </left>
      <right style="medium">
        <color indexed="64"/>
      </right>
      <top style="medium">
        <color indexed="64"/>
      </top>
      <bottom style="thin">
        <color indexed="8"/>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8"/>
      </right>
      <top style="medium">
        <color indexed="64"/>
      </top>
      <bottom style="medium">
        <color indexed="64"/>
      </bottom>
      <diagonal/>
    </border>
    <border>
      <left style="medium">
        <color indexed="8"/>
      </left>
      <right style="medium">
        <color indexed="8"/>
      </right>
      <top/>
      <bottom/>
      <diagonal/>
    </border>
    <border>
      <left style="medium">
        <color indexed="8"/>
      </left>
      <right style="medium">
        <color indexed="64"/>
      </right>
      <top style="medium">
        <color indexed="64"/>
      </top>
      <bottom style="medium">
        <color indexed="64"/>
      </bottom>
      <diagonal/>
    </border>
    <border>
      <left style="medium">
        <color indexed="64"/>
      </left>
      <right style="thin">
        <color indexed="8"/>
      </right>
      <top/>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medium">
        <color indexed="64"/>
      </left>
      <right style="medium">
        <color indexed="64"/>
      </right>
      <top style="thin">
        <color indexed="8"/>
      </top>
      <bottom/>
      <diagonal/>
    </border>
    <border>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medium">
        <color indexed="64"/>
      </right>
      <top/>
      <bottom style="thin">
        <color indexed="8"/>
      </bottom>
      <diagonal/>
    </border>
    <border>
      <left style="thin">
        <color indexed="8"/>
      </left>
      <right style="thin">
        <color indexed="8"/>
      </right>
      <top/>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style="medium">
        <color indexed="64"/>
      </left>
      <right style="medium">
        <color indexed="64"/>
      </right>
      <top/>
      <bottom style="medium">
        <color indexed="8"/>
      </bottom>
      <diagonal/>
    </border>
    <border>
      <left style="thin">
        <color indexed="8"/>
      </left>
      <right style="medium">
        <color indexed="64"/>
      </right>
      <top/>
      <bottom style="thin">
        <color indexed="8"/>
      </bottom>
      <diagonal/>
    </border>
    <border>
      <left style="medium">
        <color indexed="64"/>
      </left>
      <right style="thin">
        <color indexed="8"/>
      </right>
      <top/>
      <bottom style="thin">
        <color indexed="64"/>
      </bottom>
      <diagonal/>
    </border>
    <border>
      <left style="thin">
        <color indexed="8"/>
      </left>
      <right style="thin">
        <color indexed="8"/>
      </right>
      <top style="medium">
        <color indexed="8"/>
      </top>
      <bottom style="medium">
        <color indexed="8"/>
      </bottom>
      <diagonal/>
    </border>
    <border>
      <left/>
      <right style="thin">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64"/>
      </left>
      <right style="medium">
        <color indexed="64"/>
      </right>
      <top style="medium">
        <color indexed="8"/>
      </top>
      <bottom style="medium">
        <color indexed="8"/>
      </bottom>
      <diagonal/>
    </border>
    <border>
      <left style="thin">
        <color indexed="8"/>
      </left>
      <right style="thin">
        <color indexed="8"/>
      </right>
      <top/>
      <bottom style="thin">
        <color indexed="8"/>
      </bottom>
      <diagonal/>
    </border>
    <border>
      <left/>
      <right style="medium">
        <color indexed="8"/>
      </right>
      <top/>
      <bottom style="thin">
        <color indexed="8"/>
      </bottom>
      <diagonal/>
    </border>
    <border>
      <left style="medium">
        <color indexed="64"/>
      </left>
      <right style="medium">
        <color indexed="64"/>
      </right>
      <top/>
      <bottom style="thin">
        <color indexed="8"/>
      </bottom>
      <diagonal/>
    </border>
    <border>
      <left style="thin">
        <color indexed="8"/>
      </left>
      <right style="medium">
        <color indexed="8"/>
      </right>
      <top/>
      <bottom/>
      <diagonal/>
    </border>
    <border>
      <left style="medium">
        <color indexed="64"/>
      </left>
      <right style="medium">
        <color indexed="64"/>
      </right>
      <top/>
      <bottom/>
      <diagonal/>
    </border>
    <border>
      <left style="medium">
        <color indexed="8"/>
      </left>
      <right style="medium">
        <color indexed="64"/>
      </right>
      <top/>
      <bottom style="medium">
        <color indexed="8"/>
      </bottom>
      <diagonal/>
    </border>
    <border>
      <left style="medium">
        <color indexed="64"/>
      </left>
      <right/>
      <top/>
      <bottom/>
      <diagonal/>
    </border>
    <border>
      <left style="thin">
        <color indexed="8"/>
      </left>
      <right style="medium">
        <color indexed="8"/>
      </right>
      <top style="medium">
        <color indexed="8"/>
      </top>
      <bottom style="medium">
        <color indexed="8"/>
      </bottom>
      <diagonal/>
    </border>
    <border>
      <left style="thin">
        <color indexed="8"/>
      </left>
      <right style="medium">
        <color indexed="64"/>
      </right>
      <top style="medium">
        <color indexed="8"/>
      </top>
      <bottom style="medium">
        <color indexed="8"/>
      </bottom>
      <diagonal/>
    </border>
    <border>
      <left style="thin">
        <color indexed="8"/>
      </left>
      <right style="medium">
        <color indexed="64"/>
      </right>
      <top/>
      <bottom style="medium">
        <color indexed="8"/>
      </bottom>
      <diagonal/>
    </border>
    <border>
      <left style="medium">
        <color indexed="64"/>
      </left>
      <right/>
      <top/>
      <bottom style="thin">
        <color indexed="8"/>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64"/>
      </left>
      <right style="medium">
        <color indexed="64"/>
      </right>
      <top style="medium">
        <color indexed="8"/>
      </top>
      <bottom/>
      <diagonal/>
    </border>
    <border>
      <left style="medium">
        <color indexed="64"/>
      </left>
      <right style="thin">
        <color indexed="8"/>
      </right>
      <top/>
      <bottom style="thin">
        <color indexed="8"/>
      </bottom>
      <diagonal/>
    </border>
    <border>
      <left style="medium">
        <color indexed="64"/>
      </left>
      <right style="thin">
        <color indexed="8"/>
      </right>
      <top style="thin">
        <color indexed="8"/>
      </top>
      <bottom/>
      <diagonal/>
    </border>
    <border>
      <left style="thin">
        <color indexed="8"/>
      </left>
      <right style="medium">
        <color indexed="64"/>
      </right>
      <top/>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64"/>
      </left>
      <right style="medium">
        <color indexed="64"/>
      </right>
      <top style="thin">
        <color indexed="8"/>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8"/>
      </top>
      <bottom style="medium">
        <color indexed="64"/>
      </bottom>
      <diagonal/>
    </border>
    <border>
      <left style="thin">
        <color indexed="8"/>
      </left>
      <right style="thin">
        <color indexed="8"/>
      </right>
      <top style="medium">
        <color indexed="8"/>
      </top>
      <bottom style="medium">
        <color indexed="64"/>
      </bottom>
      <diagonal/>
    </border>
    <border>
      <left style="thin">
        <color indexed="8"/>
      </left>
      <right style="medium">
        <color indexed="8"/>
      </right>
      <top style="medium">
        <color indexed="8"/>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8"/>
      </right>
      <top style="thin">
        <color indexed="8"/>
      </top>
      <bottom style="medium">
        <color indexed="64"/>
      </bottom>
      <diagonal/>
    </border>
    <border>
      <left style="thin">
        <color indexed="8"/>
      </left>
      <right style="medium">
        <color indexed="64"/>
      </right>
      <top style="medium">
        <color indexed="8"/>
      </top>
      <bottom style="medium">
        <color indexed="64"/>
      </bottom>
      <diagonal/>
    </border>
    <border>
      <left/>
      <right/>
      <top/>
      <bottom style="medium">
        <color indexed="64"/>
      </bottom>
      <diagonal/>
    </border>
    <border>
      <left style="thin">
        <color indexed="8"/>
      </left>
      <right/>
      <top style="medium">
        <color indexed="64"/>
      </top>
      <bottom/>
      <diagonal/>
    </border>
    <border>
      <left/>
      <right style="thin">
        <color indexed="8"/>
      </right>
      <top style="medium">
        <color indexed="64"/>
      </top>
      <bottom/>
      <diagonal/>
    </border>
    <border>
      <left style="medium">
        <color indexed="8"/>
      </left>
      <right style="medium">
        <color indexed="64"/>
      </right>
      <top style="medium">
        <color indexed="64"/>
      </top>
      <bottom/>
      <diagonal/>
    </border>
    <border>
      <left style="thin">
        <color indexed="8"/>
      </left>
      <right/>
      <top/>
      <bottom/>
      <diagonal/>
    </border>
    <border>
      <left style="thin">
        <color indexed="8"/>
      </left>
      <right/>
      <top/>
      <bottom style="medium">
        <color indexed="8"/>
      </bottom>
      <diagonal/>
    </border>
    <border>
      <left style="thin">
        <color indexed="8"/>
      </left>
      <right/>
      <top/>
      <bottom style="thin">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indexed="8"/>
      </left>
      <right/>
      <top style="thin">
        <color indexed="8"/>
      </top>
      <bottom style="thin">
        <color indexed="8"/>
      </bottom>
      <diagonal/>
    </border>
    <border>
      <left style="medium">
        <color indexed="8"/>
      </left>
      <right style="medium">
        <color indexed="64"/>
      </right>
      <top style="thin">
        <color indexed="8"/>
      </top>
      <bottom style="thin">
        <color indexed="8"/>
      </bottom>
      <diagonal/>
    </border>
    <border>
      <left style="thin">
        <color indexed="8"/>
      </left>
      <right/>
      <top style="medium">
        <color indexed="8"/>
      </top>
      <bottom style="medium">
        <color indexed="8"/>
      </bottom>
      <diagonal/>
    </border>
    <border>
      <left style="medium">
        <color indexed="8"/>
      </left>
      <right style="medium">
        <color indexed="64"/>
      </right>
      <top style="medium">
        <color indexed="8"/>
      </top>
      <bottom style="medium">
        <color indexed="8"/>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style="thin">
        <color indexed="8"/>
      </left>
      <right/>
      <top style="medium">
        <color indexed="8"/>
      </top>
      <bottom/>
      <diagonal/>
    </border>
    <border>
      <left style="medium">
        <color indexed="8"/>
      </left>
      <right style="medium">
        <color indexed="64"/>
      </right>
      <top style="medium">
        <color indexed="8"/>
      </top>
      <bottom/>
      <diagonal/>
    </border>
    <border>
      <left style="thin">
        <color indexed="8"/>
      </left>
      <right style="medium">
        <color indexed="8"/>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
      <left style="medium">
        <color indexed="8"/>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style="thin">
        <color indexed="8"/>
      </left>
      <right style="thin">
        <color indexed="8"/>
      </right>
      <top style="medium">
        <color indexed="64"/>
      </top>
      <bottom style="thin">
        <color indexed="8"/>
      </bottom>
      <diagonal/>
    </border>
    <border>
      <left style="medium">
        <color indexed="64"/>
      </left>
      <right/>
      <top style="thin">
        <color indexed="8"/>
      </top>
      <bottom/>
      <diagonal/>
    </border>
    <border>
      <left/>
      <right style="thin">
        <color indexed="8"/>
      </right>
      <top style="thin">
        <color indexed="8"/>
      </top>
      <bottom/>
      <diagonal/>
    </border>
    <border>
      <left style="medium">
        <color indexed="64"/>
      </left>
      <right/>
      <top/>
      <bottom style="medium">
        <color indexed="64"/>
      </bottom>
      <diagonal/>
    </border>
    <border>
      <left/>
      <right style="thin">
        <color indexed="8"/>
      </right>
      <top/>
      <bottom style="medium">
        <color indexed="64"/>
      </bottom>
      <diagonal/>
    </border>
    <border>
      <left style="medium">
        <color indexed="64"/>
      </left>
      <right/>
      <top style="medium">
        <color indexed="8"/>
      </top>
      <bottom style="medium">
        <color indexed="64"/>
      </bottom>
      <diagonal/>
    </border>
    <border>
      <left style="thin">
        <color indexed="8"/>
      </left>
      <right style="thin">
        <color indexed="8"/>
      </right>
      <top style="thin">
        <color indexed="8"/>
      </top>
      <bottom style="medium">
        <color indexed="64"/>
      </bottom>
      <diagonal/>
    </border>
    <border>
      <left/>
      <right style="thin">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right style="thin">
        <color indexed="8"/>
      </right>
      <top/>
      <bottom/>
      <diagonal/>
    </border>
    <border>
      <left style="thin">
        <color indexed="8"/>
      </left>
      <right style="medium">
        <color indexed="64"/>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style="medium">
        <color indexed="64"/>
      </bottom>
      <diagonal/>
    </border>
    <border>
      <left style="medium">
        <color indexed="8"/>
      </left>
      <right/>
      <top style="medium">
        <color indexed="8"/>
      </top>
      <bottom style="medium">
        <color indexed="64"/>
      </bottom>
      <diagonal/>
    </border>
    <border>
      <left/>
      <right style="thin">
        <color indexed="8"/>
      </right>
      <top style="medium">
        <color indexed="8"/>
      </top>
      <bottom style="medium">
        <color indexed="64"/>
      </bottom>
      <diagonal/>
    </border>
    <border>
      <left style="thin">
        <color indexed="8"/>
      </left>
      <right/>
      <top style="medium">
        <color indexed="8"/>
      </top>
      <bottom style="medium">
        <color indexed="64"/>
      </bottom>
      <diagonal/>
    </border>
    <border>
      <left style="medium">
        <color indexed="64"/>
      </left>
      <right style="medium">
        <color indexed="64"/>
      </right>
      <top style="medium">
        <color indexed="8"/>
      </top>
      <bottom style="medium">
        <color indexed="64"/>
      </bottom>
      <diagonal/>
    </border>
    <border>
      <left/>
      <right style="thin">
        <color indexed="8"/>
      </right>
      <top style="medium">
        <color indexed="64"/>
      </top>
      <bottom style="thin">
        <color indexed="8"/>
      </bottom>
      <diagonal/>
    </border>
    <border>
      <left style="medium">
        <color indexed="8"/>
      </left>
      <right style="medium">
        <color indexed="64"/>
      </right>
      <top style="medium">
        <color indexed="64"/>
      </top>
      <bottom style="thin">
        <color indexed="8"/>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8"/>
      </bottom>
      <diagonal/>
    </border>
    <border>
      <left style="medium">
        <color indexed="8"/>
      </left>
      <right style="medium">
        <color indexed="8"/>
      </right>
      <top/>
      <bottom style="medium">
        <color indexed="8"/>
      </bottom>
      <diagonal/>
    </border>
    <border>
      <left style="medium">
        <color indexed="8"/>
      </left>
      <right/>
      <top style="medium">
        <color indexed="8"/>
      </top>
      <bottom/>
      <diagonal/>
    </border>
    <border>
      <left style="medium">
        <color indexed="64"/>
      </left>
      <right style="medium">
        <color indexed="8"/>
      </right>
      <top style="medium">
        <color indexed="8"/>
      </top>
      <bottom/>
      <diagonal/>
    </border>
    <border>
      <left style="medium">
        <color indexed="8"/>
      </left>
      <right style="medium">
        <color indexed="8"/>
      </right>
      <top style="medium">
        <color indexed="8"/>
      </top>
      <bottom/>
      <diagonal/>
    </border>
    <border>
      <left style="medium">
        <color indexed="8"/>
      </left>
      <right/>
      <top/>
      <bottom style="medium">
        <color indexed="8"/>
      </bottom>
      <diagonal/>
    </border>
    <border>
      <left style="medium">
        <color indexed="64"/>
      </left>
      <right style="medium">
        <color indexed="8"/>
      </right>
      <top/>
      <bottom style="medium">
        <color indexed="8"/>
      </bottom>
      <diagonal/>
    </border>
    <border>
      <left style="medium">
        <color indexed="8"/>
      </left>
      <right/>
      <top/>
      <bottom/>
      <diagonal/>
    </border>
    <border>
      <left style="medium">
        <color indexed="8"/>
      </left>
      <right/>
      <top style="medium">
        <color indexed="8"/>
      </top>
      <bottom style="medium">
        <color indexed="8"/>
      </bottom>
      <diagonal/>
    </border>
    <border>
      <left/>
      <right style="medium">
        <color indexed="8"/>
      </right>
      <top style="medium">
        <color indexed="8"/>
      </top>
      <bottom/>
      <diagonal/>
    </border>
    <border>
      <left style="medium">
        <color indexed="8"/>
      </left>
      <right style="medium">
        <color indexed="8"/>
      </right>
      <top style="medium">
        <color indexed="8"/>
      </top>
      <bottom style="medium">
        <color indexed="8"/>
      </bottom>
      <diagonal/>
    </border>
    <border>
      <left/>
      <right style="medium">
        <color indexed="8"/>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8"/>
      </left>
      <right style="medium">
        <color indexed="64"/>
      </right>
      <top style="medium">
        <color indexed="64"/>
      </top>
      <bottom/>
      <diagonal/>
    </border>
    <border>
      <left style="thin">
        <color indexed="8"/>
      </left>
      <right style="medium">
        <color indexed="64"/>
      </right>
      <top style="thin">
        <color indexed="8"/>
      </top>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right style="thin">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8"/>
      </bottom>
      <diagonal/>
    </border>
    <border>
      <left style="thin">
        <color indexed="8"/>
      </left>
      <right/>
      <top style="thin">
        <color indexed="8"/>
      </top>
      <bottom/>
      <diagonal/>
    </border>
    <border>
      <left style="medium">
        <color indexed="8"/>
      </left>
      <right style="medium">
        <color indexed="64"/>
      </right>
      <top style="thin">
        <color indexed="8"/>
      </top>
      <bottom/>
      <diagonal/>
    </border>
    <border>
      <left style="thin">
        <color indexed="8"/>
      </left>
      <right/>
      <top style="thin">
        <color indexed="8"/>
      </top>
      <bottom style="medium">
        <color indexed="64"/>
      </bottom>
      <diagonal/>
    </border>
    <border>
      <left style="medium">
        <color indexed="8"/>
      </left>
      <right style="medium">
        <color indexed="64"/>
      </right>
      <top style="thin">
        <color indexed="8"/>
      </top>
      <bottom style="medium">
        <color indexed="64"/>
      </bottom>
      <diagonal/>
    </border>
    <border>
      <left/>
      <right/>
      <top style="thin">
        <color indexed="8"/>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5">
    <xf numFmtId="164" fontId="0" fillId="0" borderId="0"/>
    <xf numFmtId="165" fontId="4" fillId="0" borderId="0" applyFont="0" applyFill="0" applyBorder="0" applyAlignment="0" applyProtection="0"/>
    <xf numFmtId="0" fontId="4" fillId="0" borderId="0"/>
    <xf numFmtId="164" fontId="1" fillId="0" borderId="0"/>
    <xf numFmtId="164" fontId="30" fillId="0" borderId="0"/>
  </cellStyleXfs>
  <cellXfs count="776">
    <xf numFmtId="164" fontId="0" fillId="0" borderId="0" xfId="0"/>
    <xf numFmtId="164" fontId="2" fillId="0" borderId="0" xfId="0" quotePrefix="1" applyNumberFormat="1" applyFont="1" applyAlignment="1" applyProtection="1">
      <alignment horizontal="left"/>
    </xf>
    <xf numFmtId="0" fontId="3" fillId="0" borderId="0" xfId="2" applyFont="1" applyBorder="1" applyAlignment="1">
      <alignment horizontal="center"/>
    </xf>
    <xf numFmtId="0" fontId="2" fillId="0" borderId="0" xfId="2" applyFont="1"/>
    <xf numFmtId="0" fontId="3" fillId="0" borderId="0" xfId="2" applyFont="1" applyAlignment="1">
      <alignment horizontal="center" vertical="center"/>
    </xf>
    <xf numFmtId="164" fontId="2" fillId="0" borderId="0" xfId="0" applyFont="1"/>
    <xf numFmtId="164" fontId="5" fillId="0" borderId="0" xfId="0" applyFont="1" applyProtection="1"/>
    <xf numFmtId="164" fontId="6" fillId="0" borderId="0" xfId="0" applyFont="1" applyBorder="1" applyAlignment="1" applyProtection="1">
      <alignment horizontal="center"/>
    </xf>
    <xf numFmtId="164" fontId="6" fillId="0" borderId="0" xfId="0" applyFont="1" applyBorder="1" applyAlignment="1" applyProtection="1">
      <alignment horizontal="left"/>
    </xf>
    <xf numFmtId="164" fontId="3" fillId="0" borderId="0" xfId="0" applyFont="1" applyAlignment="1">
      <alignment horizontal="center"/>
    </xf>
    <xf numFmtId="164" fontId="7" fillId="0" borderId="1" xfId="0" applyFont="1" applyBorder="1" applyProtection="1"/>
    <xf numFmtId="164" fontId="6" fillId="0" borderId="2" xfId="0" applyFont="1" applyBorder="1" applyProtection="1"/>
    <xf numFmtId="164" fontId="6" fillId="0" borderId="6" xfId="0" applyFont="1" applyBorder="1" applyProtection="1"/>
    <xf numFmtId="164" fontId="6" fillId="0" borderId="7" xfId="0" applyFont="1" applyBorder="1" applyAlignment="1" applyProtection="1">
      <alignment horizontal="center" wrapText="1"/>
    </xf>
    <xf numFmtId="164" fontId="8" fillId="0" borderId="0" xfId="0" applyFont="1"/>
    <xf numFmtId="164" fontId="7" fillId="0" borderId="8" xfId="0" applyFont="1" applyBorder="1" applyProtection="1"/>
    <xf numFmtId="164" fontId="6" fillId="0" borderId="9" xfId="0" applyFont="1" applyBorder="1" applyAlignment="1" applyProtection="1">
      <alignment horizontal="center" vertical="center"/>
    </xf>
    <xf numFmtId="164" fontId="6" fillId="0" borderId="10" xfId="0" applyFont="1" applyBorder="1" applyAlignment="1" applyProtection="1">
      <alignment horizontal="center" vertical="center"/>
    </xf>
    <xf numFmtId="164" fontId="6" fillId="0" borderId="11" xfId="0" applyFont="1" applyBorder="1" applyAlignment="1" applyProtection="1">
      <alignment horizontal="center" vertical="center"/>
    </xf>
    <xf numFmtId="164" fontId="6" fillId="0" borderId="12" xfId="0" applyFont="1" applyBorder="1" applyAlignment="1" applyProtection="1">
      <alignment horizontal="center" vertical="center" wrapText="1"/>
    </xf>
    <xf numFmtId="164" fontId="7" fillId="0" borderId="13" xfId="0" applyFont="1" applyBorder="1" applyProtection="1"/>
    <xf numFmtId="164" fontId="7" fillId="0" borderId="13" xfId="0" applyFont="1" applyBorder="1" applyAlignment="1" applyProtection="1">
      <alignment horizontal="center"/>
    </xf>
    <xf numFmtId="165" fontId="9" fillId="0" borderId="17" xfId="1" applyFont="1" applyBorder="1" applyProtection="1"/>
    <xf numFmtId="165" fontId="6" fillId="0" borderId="18" xfId="1" applyFont="1" applyBorder="1" applyProtection="1"/>
    <xf numFmtId="165" fontId="6" fillId="0" borderId="11" xfId="1" applyFont="1" applyBorder="1" applyProtection="1"/>
    <xf numFmtId="165" fontId="6" fillId="0" borderId="19" xfId="1" applyFont="1" applyBorder="1" applyProtection="1"/>
    <xf numFmtId="164" fontId="6" fillId="0" borderId="20" xfId="0" applyFont="1" applyBorder="1" applyProtection="1"/>
    <xf numFmtId="165" fontId="10" fillId="0" borderId="17" xfId="1" applyFont="1" applyBorder="1" applyProtection="1"/>
    <xf numFmtId="4" fontId="5" fillId="0" borderId="18" xfId="1" applyNumberFormat="1" applyFont="1" applyBorder="1" applyProtection="1"/>
    <xf numFmtId="4" fontId="5" fillId="0" borderId="11" xfId="1" applyNumberFormat="1" applyFont="1" applyBorder="1" applyProtection="1"/>
    <xf numFmtId="4" fontId="5" fillId="0" borderId="24" xfId="1" applyNumberFormat="1" applyFont="1" applyBorder="1" applyProtection="1"/>
    <xf numFmtId="4" fontId="8" fillId="0" borderId="0" xfId="0" applyNumberFormat="1" applyFont="1"/>
    <xf numFmtId="164" fontId="11" fillId="0" borderId="25" xfId="0" applyFont="1" applyBorder="1" applyProtection="1"/>
    <xf numFmtId="165" fontId="9" fillId="0" borderId="26" xfId="1" applyFont="1" applyBorder="1" applyProtection="1"/>
    <xf numFmtId="4" fontId="6" fillId="0" borderId="26" xfId="1" applyNumberFormat="1" applyFont="1" applyBorder="1" applyProtection="1"/>
    <xf numFmtId="4" fontId="6" fillId="0" borderId="27" xfId="1" applyNumberFormat="1" applyFont="1" applyBorder="1" applyProtection="1"/>
    <xf numFmtId="4" fontId="6" fillId="0" borderId="28" xfId="1" applyNumberFormat="1" applyFont="1" applyBorder="1" applyProtection="1"/>
    <xf numFmtId="4" fontId="6" fillId="0" borderId="6" xfId="1" applyNumberFormat="1" applyFont="1" applyBorder="1" applyProtection="1"/>
    <xf numFmtId="4" fontId="6" fillId="0" borderId="29" xfId="1" applyNumberFormat="1" applyFont="1" applyBorder="1" applyProtection="1"/>
    <xf numFmtId="164" fontId="11" fillId="0" borderId="13" xfId="0" applyFont="1" applyBorder="1" applyProtection="1"/>
    <xf numFmtId="4" fontId="5" fillId="0" borderId="30" xfId="1" applyNumberFormat="1" applyFont="1" applyBorder="1" applyProtection="1"/>
    <xf numFmtId="4" fontId="5" fillId="0" borderId="31" xfId="1" applyNumberFormat="1" applyFont="1" applyBorder="1" applyAlignment="1" applyProtection="1">
      <alignment horizontal="right"/>
    </xf>
    <xf numFmtId="4" fontId="5" fillId="0" borderId="6" xfId="0" applyNumberFormat="1" applyFont="1" applyBorder="1" applyProtection="1"/>
    <xf numFmtId="4" fontId="5" fillId="0" borderId="32" xfId="1" applyNumberFormat="1" applyFont="1" applyBorder="1" applyAlignment="1" applyProtection="1">
      <alignment horizontal="right"/>
    </xf>
    <xf numFmtId="4" fontId="5" fillId="0" borderId="31" xfId="1" applyNumberFormat="1" applyFont="1" applyBorder="1" applyProtection="1"/>
    <xf numFmtId="164" fontId="10" fillId="0" borderId="20" xfId="0" applyFont="1" applyBorder="1" applyProtection="1"/>
    <xf numFmtId="4" fontId="5" fillId="0" borderId="33" xfId="1" applyNumberFormat="1" applyFont="1" applyBorder="1" applyProtection="1"/>
    <xf numFmtId="4" fontId="5" fillId="0" borderId="6" xfId="1" applyNumberFormat="1" applyFont="1" applyBorder="1" applyProtection="1"/>
    <xf numFmtId="164" fontId="11" fillId="0" borderId="13" xfId="0" applyFont="1" applyBorder="1" applyAlignment="1" applyProtection="1">
      <alignment horizontal="center"/>
    </xf>
    <xf numFmtId="4" fontId="5" fillId="0" borderId="32" xfId="1" applyNumberFormat="1" applyFont="1" applyBorder="1" applyProtection="1"/>
    <xf numFmtId="166" fontId="8" fillId="0" borderId="0" xfId="0" applyNumberFormat="1" applyFont="1"/>
    <xf numFmtId="4" fontId="5" fillId="0" borderId="34" xfId="1" applyNumberFormat="1" applyFont="1" applyBorder="1" applyProtection="1"/>
    <xf numFmtId="167" fontId="10" fillId="0" borderId="20" xfId="0" applyNumberFormat="1" applyFont="1" applyBorder="1" applyProtection="1"/>
    <xf numFmtId="164" fontId="8" fillId="0" borderId="0" xfId="0" applyFont="1" applyBorder="1"/>
    <xf numFmtId="4" fontId="5" fillId="0" borderId="22" xfId="0" applyNumberFormat="1" applyFont="1" applyBorder="1" applyProtection="1"/>
    <xf numFmtId="164" fontId="8" fillId="0" borderId="11" xfId="0" applyFont="1" applyBorder="1"/>
    <xf numFmtId="4" fontId="5" fillId="0" borderId="35" xfId="1" applyNumberFormat="1" applyFont="1" applyBorder="1" applyProtection="1"/>
    <xf numFmtId="164" fontId="11" fillId="0" borderId="36" xfId="0" applyFont="1" applyBorder="1" applyAlignment="1" applyProtection="1">
      <alignment horizontal="center"/>
    </xf>
    <xf numFmtId="167" fontId="9" fillId="0" borderId="26" xfId="0" applyNumberFormat="1" applyFont="1" applyBorder="1" applyProtection="1"/>
    <xf numFmtId="4" fontId="6" fillId="0" borderId="37" xfId="0" applyNumberFormat="1" applyFont="1" applyBorder="1" applyProtection="1"/>
    <xf numFmtId="4" fontId="6" fillId="0" borderId="11" xfId="0" applyNumberFormat="1" applyFont="1" applyBorder="1" applyProtection="1"/>
    <xf numFmtId="4" fontId="6" fillId="0" borderId="38" xfId="0" applyNumberFormat="1" applyFont="1" applyBorder="1" applyProtection="1"/>
    <xf numFmtId="4" fontId="6" fillId="0" borderId="18" xfId="1" applyNumberFormat="1" applyFont="1" applyBorder="1" applyProtection="1"/>
    <xf numFmtId="4" fontId="6" fillId="0" borderId="11" xfId="1" applyNumberFormat="1" applyFont="1" applyBorder="1" applyProtection="1"/>
    <xf numFmtId="4" fontId="6" fillId="0" borderId="24" xfId="1" applyNumberFormat="1" applyFont="1" applyBorder="1" applyProtection="1"/>
    <xf numFmtId="164" fontId="10" fillId="0" borderId="21" xfId="0" applyFont="1" applyBorder="1" applyProtection="1"/>
    <xf numFmtId="4" fontId="5" fillId="0" borderId="11" xfId="0" applyNumberFormat="1" applyFont="1" applyBorder="1" applyProtection="1"/>
    <xf numFmtId="4" fontId="5" fillId="0" borderId="39" xfId="0" applyNumberFormat="1" applyFont="1" applyBorder="1" applyProtection="1"/>
    <xf numFmtId="4" fontId="5" fillId="0" borderId="20" xfId="0" applyNumberFormat="1" applyFont="1" applyBorder="1" applyAlignment="1" applyProtection="1"/>
    <xf numFmtId="4" fontId="5" fillId="0" borderId="20" xfId="1" applyNumberFormat="1" applyFont="1" applyBorder="1" applyAlignment="1" applyProtection="1"/>
    <xf numFmtId="4" fontId="5" fillId="2" borderId="26" xfId="0" applyNumberFormat="1" applyFont="1" applyFill="1" applyBorder="1" applyProtection="1"/>
    <xf numFmtId="4" fontId="5" fillId="2" borderId="20" xfId="0" applyNumberFormat="1" applyFont="1" applyFill="1" applyBorder="1" applyProtection="1"/>
    <xf numFmtId="4" fontId="5" fillId="2" borderId="21" xfId="0" applyNumberFormat="1" applyFont="1" applyFill="1" applyBorder="1" applyProtection="1"/>
    <xf numFmtId="4" fontId="5" fillId="0" borderId="33" xfId="0" applyNumberFormat="1" applyFont="1" applyBorder="1" applyProtection="1"/>
    <xf numFmtId="4" fontId="5" fillId="0" borderId="34" xfId="0" applyNumberFormat="1" applyFont="1" applyBorder="1" applyProtection="1"/>
    <xf numFmtId="164" fontId="11" fillId="0" borderId="40" xfId="0" applyFont="1" applyBorder="1" applyProtection="1"/>
    <xf numFmtId="164" fontId="9" fillId="0" borderId="41" xfId="0" applyFont="1" applyBorder="1" applyAlignment="1" applyProtection="1">
      <alignment horizontal="center"/>
    </xf>
    <xf numFmtId="4" fontId="6" fillId="0" borderId="41" xfId="0" applyNumberFormat="1" applyFont="1" applyBorder="1" applyProtection="1"/>
    <xf numFmtId="4" fontId="6" fillId="0" borderId="42" xfId="0" applyNumberFormat="1" applyFont="1" applyBorder="1" applyProtection="1"/>
    <xf numFmtId="4" fontId="6" fillId="0" borderId="6" xfId="0" applyNumberFormat="1" applyFont="1" applyBorder="1" applyProtection="1"/>
    <xf numFmtId="4" fontId="6" fillId="0" borderId="43" xfId="0" applyNumberFormat="1" applyFont="1" applyBorder="1" applyProtection="1"/>
    <xf numFmtId="164" fontId="11" fillId="0" borderId="44" xfId="0" applyFont="1" applyBorder="1" applyAlignment="1" applyProtection="1">
      <alignment horizontal="center"/>
    </xf>
    <xf numFmtId="164" fontId="10" fillId="0" borderId="30" xfId="0" applyFont="1" applyBorder="1" applyAlignment="1" applyProtection="1">
      <alignment horizontal="center"/>
    </xf>
    <xf numFmtId="4" fontId="5" fillId="0" borderId="18" xfId="0" applyNumberFormat="1" applyFont="1" applyBorder="1" applyAlignment="1" applyProtection="1">
      <alignment horizontal="center"/>
    </xf>
    <xf numFmtId="4" fontId="5" fillId="0" borderId="11" xfId="0" applyNumberFormat="1" applyFont="1" applyBorder="1" applyAlignment="1" applyProtection="1">
      <alignment horizontal="center"/>
    </xf>
    <xf numFmtId="4" fontId="5" fillId="0" borderId="24" xfId="0" applyNumberFormat="1" applyFont="1" applyBorder="1" applyAlignment="1" applyProtection="1">
      <alignment horizontal="center"/>
    </xf>
    <xf numFmtId="164" fontId="11" fillId="0" borderId="45" xfId="0" applyFont="1" applyBorder="1" applyProtection="1"/>
    <xf numFmtId="164" fontId="11" fillId="0" borderId="45" xfId="0" applyFont="1" applyBorder="1" applyAlignment="1" applyProtection="1">
      <alignment horizontal="center"/>
    </xf>
    <xf numFmtId="167" fontId="10" fillId="0" borderId="21" xfId="0" applyNumberFormat="1" applyFont="1" applyBorder="1" applyProtection="1"/>
    <xf numFmtId="4" fontId="5" fillId="0" borderId="22" xfId="1" applyNumberFormat="1" applyFont="1" applyBorder="1" applyProtection="1"/>
    <xf numFmtId="4" fontId="5" fillId="0" borderId="39" xfId="1" applyNumberFormat="1" applyFont="1" applyBorder="1" applyProtection="1"/>
    <xf numFmtId="4" fontId="5" fillId="0" borderId="46" xfId="1" applyNumberFormat="1" applyFont="1" applyBorder="1" applyProtection="1"/>
    <xf numFmtId="4" fontId="6" fillId="0" borderId="37" xfId="1" applyNumberFormat="1" applyFont="1" applyBorder="1" applyProtection="1"/>
    <xf numFmtId="4" fontId="6" fillId="0" borderId="38" xfId="1" applyNumberFormat="1" applyFont="1" applyBorder="1" applyProtection="1"/>
    <xf numFmtId="165" fontId="10" fillId="0" borderId="17" xfId="1" applyFont="1" applyBorder="1" applyAlignment="1" applyProtection="1">
      <alignment horizontal="left"/>
    </xf>
    <xf numFmtId="4" fontId="5" fillId="0" borderId="18" xfId="1" applyNumberFormat="1" applyFont="1" applyBorder="1" applyAlignment="1" applyProtection="1"/>
    <xf numFmtId="4" fontId="5" fillId="0" borderId="11" xfId="1" applyNumberFormat="1" applyFont="1" applyBorder="1" applyAlignment="1" applyProtection="1"/>
    <xf numFmtId="4" fontId="5" fillId="0" borderId="24" xfId="1" applyNumberFormat="1" applyFont="1" applyBorder="1" applyAlignment="1" applyProtection="1"/>
    <xf numFmtId="4" fontId="5" fillId="0" borderId="47" xfId="1" applyNumberFormat="1" applyFont="1" applyBorder="1" applyProtection="1"/>
    <xf numFmtId="4" fontId="5" fillId="0" borderId="48" xfId="1" applyNumberFormat="1" applyFont="1" applyBorder="1" applyProtection="1"/>
    <xf numFmtId="4" fontId="5" fillId="0" borderId="49" xfId="1" applyNumberFormat="1" applyFont="1" applyBorder="1" applyAlignment="1" applyProtection="1">
      <alignment horizontal="right"/>
    </xf>
    <xf numFmtId="4" fontId="6" fillId="0" borderId="30" xfId="1" applyNumberFormat="1" applyFont="1" applyBorder="1" applyProtection="1"/>
    <xf numFmtId="4" fontId="6" fillId="0" borderId="31" xfId="1" applyNumberFormat="1" applyFont="1" applyBorder="1" applyProtection="1"/>
    <xf numFmtId="4" fontId="6" fillId="0" borderId="32" xfId="1" applyNumberFormat="1" applyFont="1" applyBorder="1" applyProtection="1"/>
    <xf numFmtId="164" fontId="10" fillId="0" borderId="47" xfId="0" applyFont="1" applyBorder="1" applyProtection="1"/>
    <xf numFmtId="4" fontId="5" fillId="0" borderId="21" xfId="0" applyNumberFormat="1" applyFont="1" applyBorder="1" applyProtection="1"/>
    <xf numFmtId="4" fontId="5" fillId="0" borderId="23" xfId="0" applyNumberFormat="1" applyFont="1" applyBorder="1" applyProtection="1"/>
    <xf numFmtId="164" fontId="10" fillId="0" borderId="14" xfId="0" applyFont="1" applyBorder="1" applyProtection="1"/>
    <xf numFmtId="4" fontId="5" fillId="0" borderId="20" xfId="0" applyNumberFormat="1" applyFont="1" applyBorder="1" applyProtection="1"/>
    <xf numFmtId="164" fontId="7" fillId="0" borderId="44" xfId="0" applyFont="1" applyBorder="1" applyProtection="1"/>
    <xf numFmtId="164" fontId="9" fillId="0" borderId="20" xfId="0" applyFont="1" applyBorder="1" applyAlignment="1" applyProtection="1">
      <alignment horizontal="center"/>
    </xf>
    <xf numFmtId="4" fontId="6" fillId="0" borderId="20" xfId="1" applyNumberFormat="1" applyFont="1" applyBorder="1" applyAlignment="1" applyProtection="1"/>
    <xf numFmtId="4" fontId="6" fillId="0" borderId="33" xfId="1" applyNumberFormat="1" applyFont="1" applyBorder="1" applyAlignment="1" applyProtection="1"/>
    <xf numFmtId="4" fontId="6" fillId="0" borderId="6" xfId="1" applyNumberFormat="1" applyFont="1" applyBorder="1" applyAlignment="1" applyProtection="1"/>
    <xf numFmtId="4" fontId="6" fillId="0" borderId="50" xfId="1" applyNumberFormat="1" applyFont="1" applyBorder="1" applyAlignment="1" applyProtection="1"/>
    <xf numFmtId="164" fontId="11" fillId="0" borderId="51" xfId="0" applyFont="1" applyBorder="1" applyProtection="1"/>
    <xf numFmtId="164" fontId="9" fillId="0" borderId="52" xfId="0" applyFont="1" applyBorder="1" applyAlignment="1" applyProtection="1">
      <alignment horizontal="center"/>
    </xf>
    <xf numFmtId="4" fontId="6" fillId="0" borderId="52" xfId="1" applyNumberFormat="1" applyFont="1" applyBorder="1" applyProtection="1"/>
    <xf numFmtId="4" fontId="6" fillId="0" borderId="53" xfId="1" applyNumberFormat="1" applyFont="1" applyBorder="1" applyProtection="1"/>
    <xf numFmtId="4" fontId="6" fillId="0" borderId="54" xfId="1" applyNumberFormat="1" applyFont="1" applyBorder="1" applyProtection="1"/>
    <xf numFmtId="164" fontId="7" fillId="0" borderId="55" xfId="0" applyFont="1" applyBorder="1" applyAlignment="1" applyProtection="1">
      <alignment horizontal="center"/>
    </xf>
    <xf numFmtId="167" fontId="9" fillId="0" borderId="52" xfId="0" applyNumberFormat="1" applyFont="1" applyBorder="1" applyProtection="1"/>
    <xf numFmtId="4" fontId="6" fillId="0" borderId="56" xfId="1" applyNumberFormat="1" applyFont="1" applyBorder="1" applyProtection="1"/>
    <xf numFmtId="165" fontId="8" fillId="0" borderId="0" xfId="1" applyFont="1"/>
    <xf numFmtId="164" fontId="9" fillId="0" borderId="0" xfId="0" applyFont="1" applyBorder="1" applyProtection="1"/>
    <xf numFmtId="164" fontId="7" fillId="0" borderId="0" xfId="0" applyFont="1" applyBorder="1" applyProtection="1"/>
    <xf numFmtId="164" fontId="0" fillId="0" borderId="0" xfId="0" applyBorder="1"/>
    <xf numFmtId="164" fontId="12" fillId="0" borderId="0" xfId="0" applyFont="1" applyBorder="1" applyProtection="1"/>
    <xf numFmtId="164" fontId="11" fillId="0" borderId="0" xfId="0" applyFont="1" applyBorder="1" applyProtection="1"/>
    <xf numFmtId="164" fontId="14" fillId="0" borderId="0" xfId="0" applyFont="1" applyBorder="1" applyAlignment="1" applyProtection="1">
      <alignment horizontal="right"/>
    </xf>
    <xf numFmtId="164" fontId="7" fillId="0" borderId="57" xfId="0" applyFont="1" applyBorder="1" applyProtection="1"/>
    <xf numFmtId="164" fontId="0" fillId="0" borderId="57" xfId="0" applyBorder="1"/>
    <xf numFmtId="164" fontId="11" fillId="0" borderId="57" xfId="0" applyFont="1" applyBorder="1" applyProtection="1"/>
    <xf numFmtId="164" fontId="14" fillId="0" borderId="57" xfId="0" applyFont="1" applyBorder="1" applyAlignment="1" applyProtection="1">
      <alignment horizontal="right"/>
    </xf>
    <xf numFmtId="164" fontId="11" fillId="0" borderId="1" xfId="0" applyFont="1" applyBorder="1" applyProtection="1"/>
    <xf numFmtId="164" fontId="7" fillId="0" borderId="2" xfId="0" applyFont="1" applyBorder="1" applyProtection="1"/>
    <xf numFmtId="164" fontId="11" fillId="0" borderId="2" xfId="0" applyFont="1" applyBorder="1" applyAlignment="1" applyProtection="1">
      <alignment horizontal="center"/>
    </xf>
    <xf numFmtId="164" fontId="11" fillId="0" borderId="58" xfId="0" applyFont="1" applyBorder="1" applyProtection="1"/>
    <xf numFmtId="164" fontId="11" fillId="0" borderId="59" xfId="0" applyFont="1" applyBorder="1" applyProtection="1"/>
    <xf numFmtId="164" fontId="11" fillId="0" borderId="60" xfId="0" applyFont="1" applyBorder="1" applyAlignment="1" applyProtection="1">
      <alignment horizontal="center"/>
    </xf>
    <xf numFmtId="164" fontId="7" fillId="0" borderId="2" xfId="0" applyFont="1" applyBorder="1" applyAlignment="1" applyProtection="1">
      <alignment horizontal="center"/>
    </xf>
    <xf numFmtId="164" fontId="7" fillId="0" borderId="20" xfId="0" applyFont="1" applyBorder="1" applyProtection="1"/>
    <xf numFmtId="164" fontId="11" fillId="0" borderId="14" xfId="0" applyFont="1" applyBorder="1" applyAlignment="1" applyProtection="1">
      <alignment horizontal="center"/>
    </xf>
    <xf numFmtId="167" fontId="11" fillId="0" borderId="14" xfId="0" applyNumberFormat="1" applyFont="1" applyBorder="1" applyAlignment="1" applyProtection="1">
      <alignment horizontal="center"/>
    </xf>
    <xf numFmtId="164" fontId="11" fillId="0" borderId="61" xfId="0" applyFont="1" applyBorder="1" applyAlignment="1" applyProtection="1">
      <alignment horizontal="center"/>
    </xf>
    <xf numFmtId="164" fontId="11" fillId="0" borderId="6" xfId="0" applyFont="1" applyBorder="1" applyAlignment="1" applyProtection="1">
      <alignment horizontal="center"/>
    </xf>
    <xf numFmtId="164" fontId="7" fillId="0" borderId="20" xfId="0" applyFont="1" applyBorder="1" applyAlignment="1" applyProtection="1">
      <alignment horizontal="center"/>
    </xf>
    <xf numFmtId="164" fontId="11" fillId="0" borderId="20" xfId="0" applyFont="1" applyBorder="1" applyAlignment="1" applyProtection="1">
      <alignment horizontal="center"/>
    </xf>
    <xf numFmtId="164" fontId="7" fillId="0" borderId="21" xfId="0" applyFont="1" applyBorder="1" applyProtection="1"/>
    <xf numFmtId="164" fontId="7" fillId="0" borderId="21" xfId="0" applyFont="1" applyBorder="1" applyAlignment="1" applyProtection="1">
      <alignment horizontal="center"/>
    </xf>
    <xf numFmtId="164" fontId="7" fillId="0" borderId="62" xfId="0" applyFont="1" applyBorder="1" applyAlignment="1" applyProtection="1">
      <alignment horizontal="center"/>
    </xf>
    <xf numFmtId="164" fontId="7" fillId="0" borderId="35" xfId="0" applyFont="1" applyBorder="1" applyAlignment="1" applyProtection="1">
      <alignment horizontal="center"/>
    </xf>
    <xf numFmtId="164" fontId="7" fillId="0" borderId="30" xfId="0" applyFont="1" applyBorder="1" applyAlignment="1" applyProtection="1">
      <alignment horizontal="center"/>
    </xf>
    <xf numFmtId="164" fontId="7" fillId="0" borderId="63" xfId="0" applyFont="1" applyBorder="1" applyAlignment="1" applyProtection="1">
      <alignment horizontal="center"/>
    </xf>
    <xf numFmtId="164" fontId="7" fillId="0" borderId="19" xfId="0" applyFont="1" applyBorder="1" applyAlignment="1" applyProtection="1">
      <alignment horizontal="center"/>
    </xf>
    <xf numFmtId="167" fontId="10" fillId="0" borderId="30" xfId="0" applyNumberFormat="1" applyFont="1" applyBorder="1" applyProtection="1"/>
    <xf numFmtId="167" fontId="10" fillId="0" borderId="63" xfId="0" applyNumberFormat="1" applyFont="1" applyBorder="1" applyProtection="1"/>
    <xf numFmtId="167" fontId="10" fillId="0" borderId="19" xfId="0" applyNumberFormat="1" applyFont="1" applyBorder="1" applyProtection="1"/>
    <xf numFmtId="4" fontId="9" fillId="2" borderId="64" xfId="0" applyNumberFormat="1" applyFont="1" applyFill="1" applyBorder="1" applyProtection="1"/>
    <xf numFmtId="4" fontId="9" fillId="0" borderId="65" xfId="1" applyNumberFormat="1" applyFont="1" applyBorder="1" applyProtection="1"/>
    <xf numFmtId="4" fontId="9" fillId="0" borderId="19" xfId="1" applyNumberFormat="1" applyFont="1" applyBorder="1" applyProtection="1"/>
    <xf numFmtId="4" fontId="10" fillId="0" borderId="64" xfId="0" applyNumberFormat="1" applyFont="1" applyBorder="1" applyProtection="1"/>
    <xf numFmtId="4" fontId="10" fillId="0" borderId="66" xfId="0" applyNumberFormat="1" applyFont="1" applyBorder="1" applyProtection="1"/>
    <xf numFmtId="4" fontId="10" fillId="0" borderId="67" xfId="0" applyNumberFormat="1" applyFont="1" applyBorder="1" applyProtection="1"/>
    <xf numFmtId="4" fontId="7" fillId="0" borderId="17" xfId="1" applyNumberFormat="1" applyFont="1" applyBorder="1" applyProtection="1"/>
    <xf numFmtId="4" fontId="7" fillId="0" borderId="65" xfId="1" applyNumberFormat="1" applyFont="1" applyBorder="1" applyProtection="1"/>
    <xf numFmtId="4" fontId="7" fillId="0" borderId="19" xfId="1" applyNumberFormat="1" applyFont="1" applyBorder="1" applyProtection="1"/>
    <xf numFmtId="4" fontId="10" fillId="0" borderId="17" xfId="1" applyNumberFormat="1" applyFont="1" applyBorder="1" applyProtection="1"/>
    <xf numFmtId="4" fontId="10" fillId="0" borderId="65" xfId="1" applyNumberFormat="1" applyFont="1" applyBorder="1" applyProtection="1"/>
    <xf numFmtId="4" fontId="10" fillId="0" borderId="19" xfId="1" applyNumberFormat="1" applyFont="1" applyBorder="1" applyProtection="1"/>
    <xf numFmtId="4" fontId="9" fillId="0" borderId="64" xfId="0" applyNumberFormat="1" applyFont="1" applyBorder="1" applyProtection="1"/>
    <xf numFmtId="4" fontId="9" fillId="0" borderId="66" xfId="0" applyNumberFormat="1" applyFont="1" applyBorder="1" applyProtection="1"/>
    <xf numFmtId="4" fontId="9" fillId="0" borderId="67" xfId="0" applyNumberFormat="1" applyFont="1" applyBorder="1" applyProtection="1"/>
    <xf numFmtId="164" fontId="9" fillId="0" borderId="13" xfId="0" applyFont="1" applyBorder="1" applyProtection="1"/>
    <xf numFmtId="164" fontId="10" fillId="0" borderId="20" xfId="0" applyFont="1" applyBorder="1" applyAlignment="1" applyProtection="1">
      <alignment horizontal="left"/>
    </xf>
    <xf numFmtId="4" fontId="10" fillId="0" borderId="20" xfId="0" applyNumberFormat="1" applyFont="1" applyBorder="1" applyAlignment="1" applyProtection="1">
      <alignment horizontal="centerContinuous"/>
    </xf>
    <xf numFmtId="4" fontId="10" fillId="0" borderId="61" xfId="0" applyNumberFormat="1" applyFont="1" applyBorder="1" applyProtection="1"/>
    <xf numFmtId="4" fontId="10" fillId="0" borderId="6" xfId="0" applyNumberFormat="1" applyFont="1" applyBorder="1" applyProtection="1"/>
    <xf numFmtId="164" fontId="7" fillId="0" borderId="61" xfId="0" applyFont="1" applyBorder="1" applyAlignment="1" applyProtection="1">
      <alignment horizontal="center"/>
    </xf>
    <xf numFmtId="164" fontId="9" fillId="0" borderId="26" xfId="0" applyFont="1" applyBorder="1" applyAlignment="1" applyProtection="1">
      <alignment horizontal="right"/>
    </xf>
    <xf numFmtId="4" fontId="9" fillId="0" borderId="26" xfId="0" applyNumberFormat="1" applyFont="1" applyBorder="1" applyProtection="1"/>
    <xf numFmtId="4" fontId="9" fillId="0" borderId="68" xfId="0" applyNumberFormat="1" applyFont="1" applyBorder="1" applyProtection="1"/>
    <xf numFmtId="4" fontId="9" fillId="0" borderId="69" xfId="0" applyNumberFormat="1" applyFont="1" applyBorder="1" applyProtection="1"/>
    <xf numFmtId="4" fontId="10" fillId="0" borderId="64" xfId="1" applyNumberFormat="1" applyFont="1" applyBorder="1" applyProtection="1"/>
    <xf numFmtId="164" fontId="10" fillId="0" borderId="70" xfId="0" applyFont="1" applyBorder="1" applyProtection="1"/>
    <xf numFmtId="4" fontId="10" fillId="0" borderId="70" xfId="0" applyNumberFormat="1" applyFont="1" applyBorder="1" applyProtection="1"/>
    <xf numFmtId="4" fontId="10" fillId="0" borderId="71" xfId="0" applyNumberFormat="1" applyFont="1" applyBorder="1" applyProtection="1"/>
    <xf numFmtId="4" fontId="10" fillId="0" borderId="35" xfId="0" applyNumberFormat="1" applyFont="1" applyBorder="1" applyProtection="1"/>
    <xf numFmtId="164" fontId="7" fillId="0" borderId="61" xfId="0" applyFont="1" applyBorder="1" applyProtection="1"/>
    <xf numFmtId="4" fontId="10" fillId="0" borderId="41" xfId="0" applyNumberFormat="1" applyFont="1" applyBorder="1" applyProtection="1"/>
    <xf numFmtId="4" fontId="10" fillId="0" borderId="72" xfId="0" applyNumberFormat="1" applyFont="1" applyBorder="1" applyProtection="1"/>
    <xf numFmtId="4" fontId="10" fillId="0" borderId="73" xfId="0" applyNumberFormat="1" applyFont="1" applyBorder="1" applyProtection="1"/>
    <xf numFmtId="164" fontId="11" fillId="0" borderId="20" xfId="0" applyFont="1" applyBorder="1" applyProtection="1"/>
    <xf numFmtId="4" fontId="10" fillId="0" borderId="74" xfId="0" applyNumberFormat="1" applyFont="1" applyBorder="1" applyProtection="1"/>
    <xf numFmtId="4" fontId="10" fillId="0" borderId="75" xfId="0" applyNumberFormat="1" applyFont="1" applyBorder="1" applyProtection="1"/>
    <xf numFmtId="4" fontId="10" fillId="0" borderId="20" xfId="0" applyNumberFormat="1" applyFont="1" applyBorder="1" applyProtection="1"/>
    <xf numFmtId="164" fontId="9" fillId="0" borderId="26" xfId="0" applyFont="1" applyBorder="1" applyAlignment="1" applyProtection="1">
      <alignment horizontal="center"/>
    </xf>
    <xf numFmtId="4" fontId="9" fillId="2" borderId="26" xfId="0" applyNumberFormat="1" applyFont="1" applyFill="1" applyBorder="1" applyProtection="1"/>
    <xf numFmtId="164" fontId="7" fillId="0" borderId="45" xfId="0" applyFont="1" applyBorder="1" applyProtection="1"/>
    <xf numFmtId="4" fontId="10" fillId="0" borderId="20" xfId="1" applyNumberFormat="1" applyFont="1" applyBorder="1" applyProtection="1"/>
    <xf numFmtId="4" fontId="10" fillId="0" borderId="48" xfId="0" applyNumberFormat="1" applyFont="1" applyBorder="1" applyProtection="1"/>
    <xf numFmtId="164" fontId="7" fillId="0" borderId="76" xfId="0" applyFont="1" applyBorder="1" applyProtection="1"/>
    <xf numFmtId="164" fontId="7" fillId="0" borderId="77" xfId="0" applyFont="1" applyBorder="1" applyAlignment="1" applyProtection="1">
      <alignment horizontal="center"/>
    </xf>
    <xf numFmtId="4" fontId="9" fillId="2" borderId="52" xfId="0" applyNumberFormat="1" applyFont="1" applyFill="1" applyBorder="1" applyProtection="1"/>
    <xf numFmtId="4" fontId="9" fillId="0" borderId="78" xfId="0" applyNumberFormat="1" applyFont="1" applyBorder="1" applyProtection="1"/>
    <xf numFmtId="4" fontId="9" fillId="0" borderId="79" xfId="0" applyNumberFormat="1" applyFont="1" applyBorder="1" applyProtection="1"/>
    <xf numFmtId="164" fontId="7" fillId="0" borderId="36" xfId="0" applyFont="1" applyBorder="1" applyProtection="1"/>
    <xf numFmtId="4" fontId="7" fillId="0" borderId="0" xfId="0" applyNumberFormat="1" applyFont="1" applyBorder="1" applyProtection="1"/>
    <xf numFmtId="4" fontId="7" fillId="0" borderId="80" xfId="0" applyNumberFormat="1" applyFont="1" applyBorder="1" applyProtection="1"/>
    <xf numFmtId="164" fontId="11" fillId="0" borderId="44" xfId="0" applyFont="1" applyBorder="1" applyProtection="1"/>
    <xf numFmtId="164" fontId="7" fillId="0" borderId="81" xfId="0" applyFont="1" applyBorder="1" applyProtection="1"/>
    <xf numFmtId="164" fontId="7" fillId="0" borderId="59" xfId="0" applyFont="1" applyBorder="1" applyAlignment="1" applyProtection="1">
      <alignment horizontal="center"/>
    </xf>
    <xf numFmtId="164" fontId="10" fillId="0" borderId="2" xfId="0" applyFont="1" applyBorder="1" applyProtection="1"/>
    <xf numFmtId="4" fontId="7" fillId="2" borderId="82" xfId="0" applyNumberFormat="1" applyFont="1" applyFill="1" applyBorder="1" applyProtection="1"/>
    <xf numFmtId="4" fontId="9" fillId="0" borderId="58" xfId="0" applyNumberFormat="1" applyFont="1" applyBorder="1" applyProtection="1"/>
    <xf numFmtId="4" fontId="9" fillId="0" borderId="60" xfId="0" applyNumberFormat="1" applyFont="1" applyBorder="1" applyProtection="1"/>
    <xf numFmtId="164" fontId="7" fillId="0" borderId="40" xfId="0" applyFont="1" applyBorder="1" applyProtection="1"/>
    <xf numFmtId="164" fontId="7" fillId="0" borderId="17" xfId="0" applyFont="1" applyBorder="1" applyAlignment="1" applyProtection="1">
      <alignment horizontal="center"/>
    </xf>
    <xf numFmtId="164" fontId="10" fillId="0" borderId="30" xfId="0" applyFont="1" applyBorder="1" applyProtection="1"/>
    <xf numFmtId="4" fontId="7" fillId="2" borderId="30" xfId="0" applyNumberFormat="1" applyFont="1" applyFill="1" applyBorder="1" applyProtection="1"/>
    <xf numFmtId="4" fontId="9" fillId="0" borderId="63" xfId="0" applyNumberFormat="1" applyFont="1" applyBorder="1" applyProtection="1"/>
    <xf numFmtId="4" fontId="9" fillId="0" borderId="19" xfId="0" applyNumberFormat="1" applyFont="1" applyBorder="1" applyProtection="1"/>
    <xf numFmtId="164" fontId="7" fillId="0" borderId="83" xfId="0" applyFont="1" applyBorder="1" applyProtection="1"/>
    <xf numFmtId="164" fontId="7" fillId="0" borderId="84" xfId="0" applyFont="1" applyBorder="1" applyAlignment="1" applyProtection="1">
      <alignment horizontal="center"/>
    </xf>
    <xf numFmtId="4" fontId="7" fillId="2" borderId="64" xfId="0" applyNumberFormat="1" applyFont="1" applyFill="1" applyBorder="1" applyProtection="1"/>
    <xf numFmtId="4" fontId="9" fillId="0" borderId="61" xfId="0" applyNumberFormat="1" applyFont="1" applyBorder="1" applyProtection="1"/>
    <xf numFmtId="4" fontId="9" fillId="0" borderId="6" xfId="0" applyNumberFormat="1" applyFont="1" applyBorder="1" applyProtection="1"/>
    <xf numFmtId="4" fontId="10" fillId="0" borderId="61" xfId="0" applyNumberFormat="1" applyFont="1" applyBorder="1" applyAlignment="1" applyProtection="1">
      <alignment horizontal="centerContinuous"/>
    </xf>
    <xf numFmtId="4" fontId="10" fillId="0" borderId="6" xfId="0" applyNumberFormat="1" applyFont="1" applyBorder="1" applyAlignment="1" applyProtection="1">
      <alignment horizontal="centerContinuous"/>
    </xf>
    <xf numFmtId="164" fontId="7" fillId="0" borderId="85" xfId="0" applyFont="1" applyBorder="1" applyProtection="1"/>
    <xf numFmtId="164" fontId="7" fillId="0" borderId="86" xfId="0" applyFont="1" applyBorder="1" applyAlignment="1" applyProtection="1">
      <alignment horizontal="center"/>
    </xf>
    <xf numFmtId="164" fontId="10" fillId="0" borderId="77" xfId="0" applyFont="1" applyBorder="1" applyProtection="1"/>
    <xf numFmtId="4" fontId="7" fillId="2" borderId="77" xfId="0" applyNumberFormat="1" applyFont="1" applyFill="1" applyBorder="1" applyProtection="1"/>
    <xf numFmtId="164" fontId="7" fillId="0" borderId="87" xfId="0" applyFont="1" applyBorder="1" applyProtection="1"/>
    <xf numFmtId="164" fontId="9" fillId="0" borderId="77" xfId="0" applyFont="1" applyBorder="1" applyAlignment="1" applyProtection="1">
      <alignment horizontal="center"/>
    </xf>
    <xf numFmtId="4" fontId="9" fillId="2" borderId="88" xfId="0" applyNumberFormat="1" applyFont="1" applyFill="1" applyBorder="1" applyProtection="1"/>
    <xf numFmtId="164" fontId="9" fillId="0" borderId="0" xfId="0" applyFont="1" applyProtection="1"/>
    <xf numFmtId="164" fontId="12" fillId="0" borderId="0" xfId="0" applyFont="1" applyProtection="1"/>
    <xf numFmtId="164" fontId="6" fillId="0" borderId="0" xfId="0" applyFont="1" applyAlignment="1" applyProtection="1">
      <alignment horizontal="center"/>
    </xf>
    <xf numFmtId="164" fontId="6" fillId="0" borderId="0" xfId="0" applyFont="1" applyProtection="1"/>
    <xf numFmtId="164" fontId="16" fillId="0" borderId="0" xfId="0" applyFont="1" applyAlignment="1">
      <alignment horizontal="center"/>
    </xf>
    <xf numFmtId="164" fontId="17" fillId="0" borderId="1" xfId="0" applyFont="1" applyBorder="1"/>
    <xf numFmtId="164" fontId="17" fillId="0" borderId="59" xfId="0" applyFont="1" applyBorder="1"/>
    <xf numFmtId="164" fontId="17" fillId="0" borderId="58" xfId="0" applyFont="1" applyBorder="1"/>
    <xf numFmtId="164" fontId="17" fillId="0" borderId="89" xfId="0" applyFont="1" applyBorder="1"/>
    <xf numFmtId="164" fontId="18" fillId="0" borderId="91" xfId="0" applyFont="1" applyBorder="1" applyAlignment="1" applyProtection="1">
      <alignment horizontal="center"/>
    </xf>
    <xf numFmtId="164" fontId="17" fillId="0" borderId="76" xfId="0" applyFont="1" applyBorder="1"/>
    <xf numFmtId="164" fontId="17" fillId="0" borderId="86" xfId="0" applyFont="1" applyBorder="1"/>
    <xf numFmtId="164" fontId="17" fillId="0" borderId="78" xfId="0" applyFont="1" applyBorder="1"/>
    <xf numFmtId="164" fontId="17" fillId="0" borderId="92" xfId="0" applyFont="1" applyBorder="1"/>
    <xf numFmtId="164" fontId="18" fillId="0" borderId="50" xfId="0" applyFont="1" applyBorder="1" applyAlignment="1">
      <alignment horizontal="center"/>
    </xf>
    <xf numFmtId="164" fontId="10" fillId="0" borderId="1" xfId="0" applyFont="1" applyBorder="1" applyProtection="1"/>
    <xf numFmtId="164" fontId="8" fillId="0" borderId="93" xfId="0" applyFont="1" applyBorder="1" applyAlignment="1">
      <alignment horizontal="center"/>
    </xf>
    <xf numFmtId="164" fontId="8" fillId="0" borderId="93" xfId="0" applyFont="1" applyBorder="1"/>
    <xf numFmtId="164" fontId="5" fillId="0" borderId="65" xfId="0" applyFont="1" applyBorder="1" applyProtection="1"/>
    <xf numFmtId="164" fontId="5" fillId="0" borderId="17" xfId="0" applyFont="1" applyBorder="1" applyProtection="1"/>
    <xf numFmtId="167" fontId="5" fillId="0" borderId="66" xfId="0" applyNumberFormat="1" applyFont="1" applyBorder="1" applyProtection="1"/>
    <xf numFmtId="167" fontId="5" fillId="0" borderId="94" xfId="0" applyNumberFormat="1" applyFont="1" applyBorder="1" applyProtection="1"/>
    <xf numFmtId="164" fontId="10" fillId="0" borderId="13" xfId="0" applyFont="1" applyBorder="1" applyProtection="1"/>
    <xf numFmtId="164" fontId="10" fillId="0" borderId="93" xfId="0" applyFont="1" applyBorder="1" applyAlignment="1" applyProtection="1">
      <alignment horizontal="center"/>
    </xf>
    <xf numFmtId="164" fontId="10" fillId="0" borderId="20" xfId="0" applyFont="1" applyBorder="1" applyAlignment="1" applyProtection="1">
      <alignment horizontal="center"/>
    </xf>
    <xf numFmtId="164" fontId="5" fillId="0" borderId="93" xfId="0" applyFont="1" applyBorder="1" applyProtection="1"/>
    <xf numFmtId="164" fontId="10" fillId="0" borderId="13" xfId="0" applyFont="1" applyBorder="1" applyAlignment="1" applyProtection="1">
      <alignment horizontal="center"/>
    </xf>
    <xf numFmtId="164" fontId="9" fillId="0" borderId="17" xfId="0" applyFont="1" applyBorder="1" applyProtection="1"/>
    <xf numFmtId="164" fontId="6" fillId="0" borderId="65" xfId="0" applyFont="1" applyBorder="1" applyProtection="1"/>
    <xf numFmtId="164" fontId="6" fillId="0" borderId="95" xfId="0" applyFont="1" applyBorder="1" applyProtection="1"/>
    <xf numFmtId="167" fontId="6" fillId="0" borderId="63" xfId="0" applyNumberFormat="1" applyFont="1" applyBorder="1" applyProtection="1"/>
    <xf numFmtId="167" fontId="6" fillId="0" borderId="24" xfId="0" applyNumberFormat="1" applyFont="1" applyBorder="1" applyProtection="1"/>
    <xf numFmtId="164" fontId="9" fillId="0" borderId="93" xfId="0" applyFont="1" applyBorder="1" applyProtection="1"/>
    <xf numFmtId="164" fontId="9" fillId="0" borderId="30" xfId="0" applyFont="1" applyBorder="1" applyProtection="1"/>
    <xf numFmtId="4" fontId="5" fillId="0" borderId="66" xfId="0" applyNumberFormat="1" applyFont="1" applyBorder="1" applyProtection="1"/>
    <xf numFmtId="164" fontId="9" fillId="0" borderId="44" xfId="0" applyFont="1" applyBorder="1" applyProtection="1"/>
    <xf numFmtId="164" fontId="6" fillId="0" borderId="17" xfId="0" applyFont="1" applyBorder="1" applyProtection="1"/>
    <xf numFmtId="164" fontId="9" fillId="0" borderId="45" xfId="0" applyFont="1" applyBorder="1" applyProtection="1"/>
    <xf numFmtId="4" fontId="6" fillId="0" borderId="63" xfId="0" applyNumberFormat="1" applyFont="1" applyBorder="1" applyProtection="1"/>
    <xf numFmtId="4" fontId="6" fillId="0" borderId="24" xfId="0" applyNumberFormat="1" applyFont="1" applyBorder="1" applyProtection="1"/>
    <xf numFmtId="164" fontId="10" fillId="0" borderId="76" xfId="0" applyFont="1" applyBorder="1" applyAlignment="1" applyProtection="1">
      <alignment horizontal="center"/>
    </xf>
    <xf numFmtId="164" fontId="10" fillId="0" borderId="96" xfId="0" applyFont="1" applyBorder="1" applyProtection="1"/>
    <xf numFmtId="164" fontId="10" fillId="0" borderId="77" xfId="0" applyFont="1" applyBorder="1" applyAlignment="1" applyProtection="1">
      <alignment horizontal="center"/>
    </xf>
    <xf numFmtId="164" fontId="6" fillId="0" borderId="97" xfId="0" applyFont="1" applyBorder="1" applyAlignment="1" applyProtection="1">
      <alignment horizontal="left"/>
    </xf>
    <xf numFmtId="164" fontId="6" fillId="0" borderId="98" xfId="0" applyFont="1" applyBorder="1" applyProtection="1"/>
    <xf numFmtId="167" fontId="6" fillId="0" borderId="99" xfId="0" applyNumberFormat="1" applyFont="1" applyBorder="1" applyProtection="1"/>
    <xf numFmtId="167" fontId="6" fillId="0" borderId="100" xfId="0" applyNumberFormat="1" applyFont="1" applyBorder="1" applyProtection="1"/>
    <xf numFmtId="164" fontId="5" fillId="0" borderId="0" xfId="0" applyFont="1" applyBorder="1" applyProtection="1"/>
    <xf numFmtId="164" fontId="5" fillId="0" borderId="80" xfId="0" applyFont="1" applyBorder="1" applyProtection="1"/>
    <xf numFmtId="164" fontId="6" fillId="0" borderId="36" xfId="0" applyFont="1" applyBorder="1" applyProtection="1"/>
    <xf numFmtId="167" fontId="5" fillId="0" borderId="0" xfId="0" applyNumberFormat="1" applyFont="1" applyBorder="1" applyProtection="1"/>
    <xf numFmtId="164" fontId="6" fillId="0" borderId="0" xfId="0" applyFont="1" applyBorder="1" applyProtection="1"/>
    <xf numFmtId="164" fontId="9" fillId="0" borderId="1" xfId="0" applyFont="1" applyBorder="1" applyProtection="1"/>
    <xf numFmtId="164" fontId="10" fillId="0" borderId="2" xfId="0" applyFont="1" applyBorder="1" applyAlignment="1" applyProtection="1">
      <alignment horizontal="center"/>
    </xf>
    <xf numFmtId="164" fontId="9" fillId="0" borderId="82" xfId="0" applyFont="1" applyBorder="1" applyProtection="1"/>
    <xf numFmtId="164" fontId="5" fillId="0" borderId="4" xfId="0" applyFont="1" applyBorder="1" applyProtection="1"/>
    <xf numFmtId="164" fontId="5" fillId="0" borderId="101" xfId="0" applyFont="1" applyBorder="1" applyProtection="1"/>
    <xf numFmtId="167" fontId="5" fillId="0" borderId="3" xfId="0" applyNumberFormat="1" applyFont="1" applyBorder="1" applyProtection="1"/>
    <xf numFmtId="167" fontId="5" fillId="0" borderId="102" xfId="0" applyNumberFormat="1" applyFont="1" applyBorder="1" applyProtection="1"/>
    <xf numFmtId="167" fontId="6" fillId="0" borderId="19" xfId="0" applyNumberFormat="1" applyFont="1" applyBorder="1" applyProtection="1"/>
    <xf numFmtId="167" fontId="5" fillId="0" borderId="63" xfId="0" applyNumberFormat="1" applyFont="1" applyBorder="1" applyProtection="1"/>
    <xf numFmtId="167" fontId="5" fillId="0" borderId="19" xfId="0" applyNumberFormat="1" applyFont="1" applyBorder="1" applyProtection="1"/>
    <xf numFmtId="164" fontId="5" fillId="0" borderId="95" xfId="0" applyFont="1" applyBorder="1" applyProtection="1"/>
    <xf numFmtId="164" fontId="9" fillId="0" borderId="77" xfId="0" applyFont="1" applyBorder="1" applyProtection="1"/>
    <xf numFmtId="168" fontId="6" fillId="0" borderId="57" xfId="0" applyNumberFormat="1" applyFont="1" applyBorder="1" applyProtection="1"/>
    <xf numFmtId="164" fontId="6" fillId="0" borderId="86" xfId="0" applyFont="1" applyBorder="1" applyProtection="1"/>
    <xf numFmtId="167" fontId="6" fillId="0" borderId="78" xfId="0" applyNumberFormat="1" applyFont="1" applyBorder="1" applyProtection="1"/>
    <xf numFmtId="167" fontId="6" fillId="0" borderId="79" xfId="0" applyNumberFormat="1" applyFont="1" applyBorder="1" applyProtection="1"/>
    <xf numFmtId="0" fontId="17" fillId="0" borderId="0" xfId="2" applyFont="1"/>
    <xf numFmtId="0" fontId="19" fillId="0" borderId="0" xfId="2" quotePrefix="1" applyFont="1" applyBorder="1" applyAlignment="1">
      <alignment horizontal="center"/>
    </xf>
    <xf numFmtId="0" fontId="17" fillId="0" borderId="0" xfId="2" applyFont="1" applyBorder="1"/>
    <xf numFmtId="39" fontId="17" fillId="0" borderId="0" xfId="2" applyNumberFormat="1" applyFont="1"/>
    <xf numFmtId="164" fontId="20" fillId="0" borderId="0" xfId="0" quotePrefix="1" applyNumberFormat="1" applyFont="1" applyAlignment="1" applyProtection="1">
      <alignment horizontal="right"/>
    </xf>
    <xf numFmtId="39" fontId="17" fillId="0" borderId="0" xfId="2" applyNumberFormat="1" applyFont="1" applyProtection="1"/>
    <xf numFmtId="39" fontId="18" fillId="0" borderId="0" xfId="2" quotePrefix="1" applyNumberFormat="1" applyFont="1" applyAlignment="1" applyProtection="1">
      <alignment horizontal="left"/>
    </xf>
    <xf numFmtId="39" fontId="3" fillId="0" borderId="0" xfId="2" applyNumberFormat="1" applyFont="1" applyAlignment="1" applyProtection="1">
      <alignment horizontal="left"/>
    </xf>
    <xf numFmtId="39" fontId="2" fillId="0" borderId="0" xfId="2" applyNumberFormat="1" applyFont="1" applyProtection="1"/>
    <xf numFmtId="39" fontId="2" fillId="0" borderId="0" xfId="2" applyNumberFormat="1" applyFont="1" applyBorder="1" applyProtection="1"/>
    <xf numFmtId="164" fontId="3" fillId="0" borderId="0" xfId="0" quotePrefix="1" applyNumberFormat="1" applyFont="1" applyAlignment="1" applyProtection="1">
      <alignment horizontal="right"/>
    </xf>
    <xf numFmtId="39" fontId="3" fillId="0" borderId="103" xfId="2" applyNumberFormat="1" applyFont="1" applyBorder="1" applyAlignment="1" applyProtection="1">
      <alignment horizontal="centerContinuous"/>
    </xf>
    <xf numFmtId="39" fontId="3" fillId="0" borderId="54" xfId="2" applyNumberFormat="1" applyFont="1" applyBorder="1" applyAlignment="1" applyProtection="1">
      <alignment horizontal="centerContinuous"/>
    </xf>
    <xf numFmtId="39" fontId="3" fillId="0" borderId="34" xfId="2" applyNumberFormat="1" applyFont="1" applyBorder="1" applyProtection="1"/>
    <xf numFmtId="39" fontId="3" fillId="0" borderId="104" xfId="2" applyNumberFormat="1" applyFont="1" applyBorder="1" applyAlignment="1" applyProtection="1">
      <alignment horizontal="centerContinuous"/>
    </xf>
    <xf numFmtId="39" fontId="3" fillId="0" borderId="69" xfId="2" applyNumberFormat="1" applyFont="1" applyBorder="1" applyAlignment="1" applyProtection="1">
      <alignment horizontal="centerContinuous"/>
    </xf>
    <xf numFmtId="39" fontId="3" fillId="0" borderId="85" xfId="2" applyNumberFormat="1" applyFont="1" applyBorder="1" applyAlignment="1" applyProtection="1">
      <alignment horizontal="centerContinuous"/>
    </xf>
    <xf numFmtId="39" fontId="3" fillId="0" borderId="50" xfId="2" applyNumberFormat="1" applyFont="1" applyBorder="1" applyAlignment="1" applyProtection="1">
      <alignment horizontal="centerContinuous"/>
    </xf>
    <xf numFmtId="39" fontId="3" fillId="0" borderId="105" xfId="2" applyNumberFormat="1" applyFont="1" applyBorder="1" applyAlignment="1" applyProtection="1">
      <alignment horizontal="centerContinuous"/>
    </xf>
    <xf numFmtId="39" fontId="3" fillId="0" borderId="106" xfId="2" applyNumberFormat="1" applyFont="1" applyBorder="1" applyAlignment="1" applyProtection="1">
      <alignment horizontal="centerContinuous"/>
    </xf>
    <xf numFmtId="39" fontId="2" fillId="0" borderId="11" xfId="2" applyNumberFormat="1" applyFont="1" applyBorder="1" applyAlignment="1" applyProtection="1">
      <alignment horizontal="left"/>
    </xf>
    <xf numFmtId="39" fontId="2" fillId="0" borderId="34" xfId="2" applyNumberFormat="1" applyFont="1" applyBorder="1" applyProtection="1"/>
    <xf numFmtId="39" fontId="2" fillId="0" borderId="36" xfId="2" applyNumberFormat="1" applyFont="1" applyBorder="1" applyProtection="1"/>
    <xf numFmtId="39" fontId="2" fillId="0" borderId="11" xfId="2" applyNumberFormat="1" applyFont="1" applyBorder="1" applyProtection="1"/>
    <xf numFmtId="39" fontId="3" fillId="0" borderId="11" xfId="2" applyNumberFormat="1" applyFont="1" applyBorder="1" applyAlignment="1" applyProtection="1">
      <alignment horizontal="left"/>
    </xf>
    <xf numFmtId="39" fontId="3" fillId="0" borderId="107" xfId="2" applyNumberFormat="1" applyFont="1" applyBorder="1" applyProtection="1"/>
    <xf numFmtId="39" fontId="3" fillId="0" borderId="43" xfId="2" applyNumberFormat="1" applyFont="1" applyBorder="1" applyProtection="1"/>
    <xf numFmtId="4" fontId="3" fillId="0" borderId="108" xfId="2" applyNumberFormat="1" applyFont="1" applyBorder="1" applyProtection="1"/>
    <xf numFmtId="39" fontId="3" fillId="0" borderId="109" xfId="2" applyNumberFormat="1" applyFont="1" applyBorder="1" applyProtection="1"/>
    <xf numFmtId="39" fontId="3" fillId="0" borderId="11" xfId="2" applyNumberFormat="1" applyFont="1" applyBorder="1" applyAlignment="1" applyProtection="1">
      <alignment horizontal="right"/>
    </xf>
    <xf numFmtId="39" fontId="2" fillId="0" borderId="110" xfId="2" applyNumberFormat="1" applyFont="1" applyBorder="1" applyProtection="1"/>
    <xf numFmtId="39" fontId="2" fillId="0" borderId="23" xfId="2" applyNumberFormat="1" applyFont="1" applyBorder="1" applyProtection="1"/>
    <xf numFmtId="39" fontId="2" fillId="0" borderId="111" xfId="2" applyNumberFormat="1" applyFont="1" applyBorder="1" applyProtection="1"/>
    <xf numFmtId="39" fontId="2" fillId="0" borderId="106" xfId="2" applyNumberFormat="1" applyFont="1" applyBorder="1" applyProtection="1"/>
    <xf numFmtId="39" fontId="3" fillId="0" borderId="112" xfId="2" applyNumberFormat="1" applyFont="1" applyBorder="1" applyAlignment="1" applyProtection="1">
      <alignment horizontal="right"/>
    </xf>
    <xf numFmtId="39" fontId="2" fillId="0" borderId="107" xfId="2" applyNumberFormat="1" applyFont="1" applyBorder="1" applyProtection="1"/>
    <xf numFmtId="39" fontId="2" fillId="0" borderId="112" xfId="2" applyNumberFormat="1" applyFont="1" applyBorder="1" applyProtection="1"/>
    <xf numFmtId="39" fontId="2" fillId="0" borderId="91" xfId="2" applyNumberFormat="1" applyFont="1" applyBorder="1" applyProtection="1"/>
    <xf numFmtId="39" fontId="2" fillId="0" borderId="109" xfId="2" applyNumberFormat="1" applyFont="1" applyBorder="1" applyProtection="1"/>
    <xf numFmtId="39" fontId="3" fillId="0" borderId="112" xfId="2" applyNumberFormat="1" applyFont="1" applyBorder="1" applyAlignment="1" applyProtection="1">
      <alignment horizontal="left"/>
    </xf>
    <xf numFmtId="39" fontId="3" fillId="0" borderId="112" xfId="2" applyNumberFormat="1" applyFont="1" applyBorder="1" applyProtection="1"/>
    <xf numFmtId="39" fontId="3" fillId="0" borderId="36" xfId="2" applyNumberFormat="1" applyFont="1" applyBorder="1" applyProtection="1"/>
    <xf numFmtId="39" fontId="3" fillId="0" borderId="11" xfId="2" applyNumberFormat="1" applyFont="1" applyBorder="1" applyProtection="1"/>
    <xf numFmtId="39" fontId="3" fillId="0" borderId="110" xfId="2" applyNumberFormat="1" applyFont="1" applyBorder="1" applyAlignment="1" applyProtection="1">
      <alignment horizontal="center"/>
    </xf>
    <xf numFmtId="39" fontId="3" fillId="0" borderId="110" xfId="2" applyNumberFormat="1" applyFont="1" applyBorder="1" applyAlignment="1" applyProtection="1">
      <alignment horizontal="left"/>
    </xf>
    <xf numFmtId="39" fontId="3" fillId="0" borderId="50" xfId="2" applyNumberFormat="1" applyFont="1" applyBorder="1" applyAlignment="1" applyProtection="1">
      <alignment horizontal="left"/>
    </xf>
    <xf numFmtId="39" fontId="3" fillId="0" borderId="105" xfId="2" applyNumberFormat="1" applyFont="1" applyBorder="1" applyProtection="1"/>
    <xf numFmtId="39" fontId="3" fillId="0" borderId="106" xfId="2" applyNumberFormat="1" applyFont="1" applyBorder="1" applyProtection="1"/>
    <xf numFmtId="39" fontId="22" fillId="0" borderId="0" xfId="2" applyNumberFormat="1" applyFont="1" applyAlignment="1" applyProtection="1">
      <alignment horizontal="left"/>
    </xf>
    <xf numFmtId="39" fontId="3" fillId="0" borderId="0" xfId="2" applyNumberFormat="1" applyFont="1" applyBorder="1" applyProtection="1"/>
    <xf numFmtId="39" fontId="3" fillId="0" borderId="109" xfId="2" applyNumberFormat="1" applyFont="1" applyBorder="1" applyAlignment="1" applyProtection="1">
      <alignment horizontal="center"/>
    </xf>
    <xf numFmtId="39" fontId="3" fillId="0" borderId="114" xfId="2" applyNumberFormat="1" applyFont="1" applyBorder="1" applyAlignment="1" applyProtection="1">
      <alignment horizontal="center"/>
    </xf>
    <xf numFmtId="39" fontId="3" fillId="0" borderId="115" xfId="2" applyNumberFormat="1" applyFont="1" applyBorder="1" applyAlignment="1" applyProtection="1">
      <alignment horizontal="center"/>
    </xf>
    <xf numFmtId="39" fontId="3" fillId="0" borderId="28" xfId="2" applyNumberFormat="1" applyFont="1" applyBorder="1" applyAlignment="1" applyProtection="1">
      <alignment horizontal="center"/>
    </xf>
    <xf numFmtId="39" fontId="23" fillId="0" borderId="112" xfId="2" applyNumberFormat="1" applyFont="1" applyBorder="1" applyAlignment="1" applyProtection="1">
      <alignment horizontal="left"/>
    </xf>
    <xf numFmtId="0" fontId="2" fillId="0" borderId="34" xfId="2" applyFont="1" applyBorder="1"/>
    <xf numFmtId="0" fontId="2" fillId="0" borderId="0" xfId="2" applyFont="1" applyBorder="1"/>
    <xf numFmtId="0" fontId="2" fillId="0" borderId="112" xfId="2" applyFont="1" applyBorder="1"/>
    <xf numFmtId="0" fontId="2" fillId="0" borderId="11" xfId="2" applyFont="1" applyBorder="1"/>
    <xf numFmtId="39" fontId="3" fillId="0" borderId="116" xfId="2" applyNumberFormat="1" applyFont="1" applyBorder="1" applyProtection="1"/>
    <xf numFmtId="39" fontId="2" fillId="0" borderId="112" xfId="2" applyNumberFormat="1" applyFont="1" applyBorder="1" applyAlignment="1" applyProtection="1">
      <alignment horizontal="left"/>
    </xf>
    <xf numFmtId="39" fontId="2" fillId="0" borderId="34" xfId="2" applyNumberFormat="1" applyFont="1" applyBorder="1" applyAlignment="1" applyProtection="1">
      <alignment horizontal="right"/>
    </xf>
    <xf numFmtId="39" fontId="2" fillId="0" borderId="11" xfId="2" applyNumberFormat="1" applyFont="1" applyBorder="1" applyAlignment="1" applyProtection="1">
      <alignment horizontal="right"/>
    </xf>
    <xf numFmtId="4" fontId="2" fillId="0" borderId="34" xfId="2" applyNumberFormat="1" applyFont="1" applyBorder="1"/>
    <xf numFmtId="4" fontId="2" fillId="0" borderId="0" xfId="2" applyNumberFormat="1" applyFont="1" applyBorder="1" applyProtection="1"/>
    <xf numFmtId="4" fontId="2" fillId="0" borderId="112" xfId="2" applyNumberFormat="1" applyFont="1" applyBorder="1" applyProtection="1"/>
    <xf numFmtId="4" fontId="2" fillId="0" borderId="11" xfId="2" applyNumberFormat="1" applyFont="1" applyBorder="1" applyProtection="1"/>
    <xf numFmtId="4" fontId="2" fillId="0" borderId="34" xfId="2" applyNumberFormat="1" applyFont="1" applyBorder="1" applyProtection="1"/>
    <xf numFmtId="39" fontId="3" fillId="0" borderId="103" xfId="2" applyNumberFormat="1" applyFont="1" applyFill="1" applyBorder="1" applyAlignment="1" applyProtection="1">
      <alignment horizontal="left"/>
    </xf>
    <xf numFmtId="39" fontId="3" fillId="0" borderId="54" xfId="2" applyNumberFormat="1" applyFont="1" applyBorder="1" applyProtection="1"/>
    <xf numFmtId="0" fontId="8" fillId="0" borderId="0" xfId="2" applyFont="1"/>
    <xf numFmtId="39" fontId="3" fillId="0" borderId="54" xfId="2" applyNumberFormat="1" applyFont="1" applyFill="1" applyBorder="1" applyAlignment="1" applyProtection="1">
      <alignment horizontal="left"/>
    </xf>
    <xf numFmtId="39" fontId="3" fillId="0" borderId="29" xfId="2" applyNumberFormat="1" applyFont="1" applyBorder="1" applyProtection="1"/>
    <xf numFmtId="2" fontId="17" fillId="0" borderId="0" xfId="2" applyNumberFormat="1" applyFont="1"/>
    <xf numFmtId="39" fontId="3" fillId="0" borderId="100" xfId="2" applyNumberFormat="1" applyFont="1" applyBorder="1" applyProtection="1"/>
    <xf numFmtId="164" fontId="17" fillId="0" borderId="0" xfId="0" applyFont="1" applyBorder="1" applyAlignment="1" applyProtection="1">
      <alignment horizontal="left"/>
    </xf>
    <xf numFmtId="164" fontId="20" fillId="0" borderId="0" xfId="0" quotePrefix="1" applyNumberFormat="1" applyFont="1" applyAlignment="1" applyProtection="1">
      <alignment horizontal="left"/>
    </xf>
    <xf numFmtId="164" fontId="20" fillId="0" borderId="0" xfId="0" quotePrefix="1" applyNumberFormat="1" applyFont="1" applyBorder="1" applyAlignment="1" applyProtection="1">
      <alignment horizontal="left"/>
    </xf>
    <xf numFmtId="164" fontId="20" fillId="0" borderId="0" xfId="0" applyNumberFormat="1" applyFont="1" applyBorder="1" applyAlignment="1" applyProtection="1">
      <alignment horizontal="left"/>
    </xf>
    <xf numFmtId="164" fontId="3" fillId="0" borderId="0" xfId="0" applyNumberFormat="1" applyFont="1" applyAlignment="1" applyProtection="1">
      <alignment horizontal="center"/>
    </xf>
    <xf numFmtId="164" fontId="24" fillId="0" borderId="0" xfId="0" quotePrefix="1" applyNumberFormat="1" applyFont="1" applyAlignment="1" applyProtection="1">
      <alignment horizontal="right"/>
    </xf>
    <xf numFmtId="164" fontId="24" fillId="0" borderId="117" xfId="0" applyNumberFormat="1" applyFont="1" applyBorder="1" applyAlignment="1" applyProtection="1">
      <alignment horizontal="center"/>
    </xf>
    <xf numFmtId="164" fontId="24" fillId="0" borderId="118" xfId="0" applyNumberFormat="1" applyFont="1" applyBorder="1" applyAlignment="1" applyProtection="1">
      <alignment horizontal="center"/>
    </xf>
    <xf numFmtId="164" fontId="24" fillId="0" borderId="119" xfId="0" applyNumberFormat="1" applyFont="1" applyBorder="1" applyAlignment="1" applyProtection="1">
      <alignment horizontal="center"/>
    </xf>
    <xf numFmtId="164" fontId="24" fillId="0" borderId="120" xfId="0" applyNumberFormat="1" applyFont="1" applyBorder="1" applyAlignment="1" applyProtection="1">
      <alignment horizontal="center"/>
    </xf>
    <xf numFmtId="164" fontId="8" fillId="0" borderId="121" xfId="0" applyFont="1" applyBorder="1"/>
    <xf numFmtId="164" fontId="8" fillId="0" borderId="122" xfId="0" applyFont="1" applyBorder="1"/>
    <xf numFmtId="164" fontId="24" fillId="0" borderId="122" xfId="0" applyNumberFormat="1" applyFont="1" applyBorder="1" applyAlignment="1" applyProtection="1">
      <alignment horizontal="center"/>
    </xf>
    <xf numFmtId="164" fontId="8" fillId="0" borderId="120" xfId="0" applyFont="1" applyBorder="1"/>
    <xf numFmtId="164" fontId="3" fillId="0" borderId="120" xfId="0" quotePrefix="1" applyFont="1" applyBorder="1"/>
    <xf numFmtId="164" fontId="2" fillId="0" borderId="120" xfId="0" applyFont="1" applyBorder="1"/>
    <xf numFmtId="164" fontId="8" fillId="0" borderId="123" xfId="0" applyFont="1" applyBorder="1"/>
    <xf numFmtId="164" fontId="3" fillId="0" borderId="120" xfId="0" applyFont="1" applyBorder="1"/>
    <xf numFmtId="164" fontId="25" fillId="0" borderId="0" xfId="0" applyFont="1" applyBorder="1" applyAlignment="1">
      <alignment horizontal="center"/>
    </xf>
    <xf numFmtId="164" fontId="25" fillId="0" borderId="120" xfId="0" applyFont="1" applyBorder="1"/>
    <xf numFmtId="164" fontId="8" fillId="0" borderId="123" xfId="0" applyFont="1" applyBorder="1" applyAlignment="1">
      <alignment horizontal="right"/>
    </xf>
    <xf numFmtId="164" fontId="8" fillId="0" borderId="117" xfId="0" applyFont="1" applyBorder="1"/>
    <xf numFmtId="164" fontId="8" fillId="0" borderId="118" xfId="0" applyFont="1" applyBorder="1"/>
    <xf numFmtId="164" fontId="2" fillId="0" borderId="119" xfId="0" applyFont="1" applyBorder="1"/>
    <xf numFmtId="164" fontId="8" fillId="0" borderId="119" xfId="0" applyFont="1" applyBorder="1"/>
    <xf numFmtId="164" fontId="13" fillId="0" borderId="0" xfId="0" applyFont="1" applyAlignment="1" applyProtection="1">
      <alignment horizontal="center"/>
    </xf>
    <xf numFmtId="164" fontId="16" fillId="0" borderId="121" xfId="0" applyFont="1" applyBorder="1"/>
    <xf numFmtId="164" fontId="16" fillId="0" borderId="122" xfId="0" applyFont="1" applyBorder="1"/>
    <xf numFmtId="164" fontId="24" fillId="0" borderId="120" xfId="0" quotePrefix="1" applyFont="1" applyBorder="1"/>
    <xf numFmtId="164" fontId="20" fillId="0" borderId="120" xfId="0" applyFont="1" applyBorder="1"/>
    <xf numFmtId="164" fontId="16" fillId="0" borderId="120" xfId="0" applyFont="1" applyBorder="1" applyAlignment="1">
      <alignment horizontal="right"/>
    </xf>
    <xf numFmtId="164" fontId="16" fillId="0" borderId="0" xfId="0" applyFont="1" applyAlignment="1">
      <alignment horizontal="left"/>
    </xf>
    <xf numFmtId="164" fontId="14" fillId="0" borderId="1" xfId="0" applyFont="1" applyBorder="1" applyAlignment="1" applyProtection="1">
      <alignment horizontal="centerContinuous"/>
    </xf>
    <xf numFmtId="164" fontId="6" fillId="0" borderId="2" xfId="0" applyFont="1" applyBorder="1" applyAlignment="1" applyProtection="1">
      <alignment horizontal="center"/>
    </xf>
    <xf numFmtId="167" fontId="6" fillId="0" borderId="3" xfId="0" applyNumberFormat="1" applyFont="1" applyBorder="1" applyAlignment="1" applyProtection="1">
      <alignment horizontal="centerContinuous"/>
    </xf>
    <xf numFmtId="164" fontId="6" fillId="0" borderId="4" xfId="0" applyFont="1" applyBorder="1" applyAlignment="1" applyProtection="1">
      <alignment horizontal="center"/>
    </xf>
    <xf numFmtId="164" fontId="6" fillId="0" borderId="101" xfId="0" applyFont="1" applyBorder="1" applyAlignment="1" applyProtection="1">
      <alignment horizontal="centerContinuous"/>
    </xf>
    <xf numFmtId="164" fontId="6" fillId="0" borderId="3" xfId="0" applyFont="1" applyBorder="1" applyProtection="1"/>
    <xf numFmtId="167" fontId="6" fillId="0" borderId="101" xfId="0" applyNumberFormat="1" applyFont="1" applyBorder="1" applyProtection="1"/>
    <xf numFmtId="164" fontId="6" fillId="0" borderId="124" xfId="0" applyFont="1" applyBorder="1" applyAlignment="1" applyProtection="1">
      <alignment horizontal="center"/>
    </xf>
    <xf numFmtId="164" fontId="6" fillId="0" borderId="13" xfId="0" applyFont="1" applyBorder="1" applyAlignment="1" applyProtection="1">
      <alignment horizontal="center"/>
    </xf>
    <xf numFmtId="164" fontId="6" fillId="0" borderId="20" xfId="0" applyFont="1" applyBorder="1" applyAlignment="1" applyProtection="1">
      <alignment horizontal="centerContinuous"/>
    </xf>
    <xf numFmtId="164" fontId="6" fillId="0" borderId="14" xfId="0" applyFont="1" applyBorder="1" applyAlignment="1" applyProtection="1">
      <alignment horizontal="center"/>
    </xf>
    <xf numFmtId="164" fontId="6" fillId="0" borderId="46" xfId="0" applyFont="1" applyBorder="1" applyAlignment="1" applyProtection="1">
      <alignment horizontal="center"/>
    </xf>
    <xf numFmtId="164" fontId="12" fillId="0" borderId="44" xfId="0" applyFont="1" applyBorder="1" applyAlignment="1" applyProtection="1">
      <alignment horizontal="centerContinuous"/>
    </xf>
    <xf numFmtId="164" fontId="6" fillId="0" borderId="30" xfId="0" applyFont="1" applyBorder="1" applyAlignment="1" applyProtection="1">
      <alignment horizontal="center"/>
    </xf>
    <xf numFmtId="164" fontId="6" fillId="0" borderId="30" xfId="0" applyFont="1" applyBorder="1" applyAlignment="1" applyProtection="1">
      <alignment horizontal="centerContinuous"/>
    </xf>
    <xf numFmtId="164" fontId="6" fillId="0" borderId="24" xfId="0" applyFont="1" applyBorder="1" applyAlignment="1" applyProtection="1">
      <alignment horizontal="center"/>
    </xf>
    <xf numFmtId="164" fontId="6" fillId="0" borderId="13" xfId="0" applyFont="1" applyBorder="1" applyProtection="1"/>
    <xf numFmtId="4" fontId="5" fillId="0" borderId="20" xfId="1" applyNumberFormat="1" applyFont="1" applyBorder="1" applyProtection="1"/>
    <xf numFmtId="164" fontId="5" fillId="0" borderId="13" xfId="0" applyFont="1" applyBorder="1" applyProtection="1"/>
    <xf numFmtId="164" fontId="6" fillId="0" borderId="126" xfId="0" applyFont="1" applyBorder="1" applyProtection="1"/>
    <xf numFmtId="4" fontId="6" fillId="0" borderId="64" xfId="1" applyNumberFormat="1" applyFont="1" applyBorder="1" applyProtection="1"/>
    <xf numFmtId="4" fontId="6" fillId="0" borderId="94" xfId="1" applyNumberFormat="1" applyFont="1" applyBorder="1" applyProtection="1"/>
    <xf numFmtId="164" fontId="5" fillId="0" borderId="76" xfId="0" applyFont="1" applyBorder="1" applyAlignment="1" applyProtection="1">
      <alignment horizontal="centerContinuous"/>
    </xf>
    <xf numFmtId="4" fontId="5" fillId="0" borderId="77" xfId="0" applyNumberFormat="1" applyFont="1" applyBorder="1" applyAlignment="1" applyProtection="1">
      <alignment horizontal="centerContinuous"/>
    </xf>
    <xf numFmtId="4" fontId="5" fillId="0" borderId="127" xfId="0" applyNumberFormat="1" applyFont="1" applyBorder="1" applyAlignment="1" applyProtection="1">
      <alignment horizontal="centerContinuous"/>
    </xf>
    <xf numFmtId="164" fontId="8" fillId="0" borderId="0" xfId="0" quotePrefix="1" applyNumberFormat="1" applyFont="1" applyBorder="1" applyAlignment="1" applyProtection="1">
      <alignment horizontal="left"/>
    </xf>
    <xf numFmtId="164" fontId="13" fillId="0" borderId="0" xfId="0" applyFont="1" applyBorder="1" applyAlignment="1" applyProtection="1">
      <alignment horizontal="center"/>
    </xf>
    <xf numFmtId="164" fontId="16" fillId="0" borderId="0" xfId="0" applyFont="1" applyAlignment="1" applyProtection="1">
      <alignment horizontal="center"/>
    </xf>
    <xf numFmtId="164" fontId="16" fillId="0" borderId="0" xfId="0" applyFont="1"/>
    <xf numFmtId="164" fontId="16" fillId="0" borderId="128" xfId="0" quotePrefix="1" applyFont="1" applyFill="1" applyBorder="1" applyAlignment="1">
      <alignment horizontal="center" wrapText="1"/>
    </xf>
    <xf numFmtId="164" fontId="16" fillId="0" borderId="89" xfId="0" applyFont="1" applyFill="1" applyBorder="1" applyAlignment="1">
      <alignment horizontal="center" wrapText="1"/>
    </xf>
    <xf numFmtId="164" fontId="16" fillId="0" borderId="89" xfId="0" quotePrefix="1" applyFont="1" applyFill="1" applyBorder="1" applyAlignment="1">
      <alignment horizontal="center" wrapText="1"/>
    </xf>
    <xf numFmtId="164" fontId="16" fillId="0" borderId="129" xfId="0" applyFont="1" applyFill="1" applyBorder="1" applyAlignment="1">
      <alignment horizontal="centerContinuous" wrapText="1"/>
    </xf>
    <xf numFmtId="164" fontId="16" fillId="0" borderId="129" xfId="0" applyFont="1" applyFill="1" applyBorder="1" applyAlignment="1">
      <alignment horizontal="centerContinuous" vertical="top" wrapText="1"/>
    </xf>
    <xf numFmtId="164" fontId="16" fillId="0" borderId="130" xfId="0" applyFont="1" applyFill="1" applyBorder="1" applyAlignment="1">
      <alignment horizontal="centerContinuous" vertical="top" wrapText="1"/>
    </xf>
    <xf numFmtId="164" fontId="16" fillId="0" borderId="131" xfId="0" quotePrefix="1" applyFont="1" applyFill="1" applyBorder="1" applyAlignment="1">
      <alignment horizontal="center" vertical="center" wrapText="1"/>
    </xf>
    <xf numFmtId="14" fontId="16" fillId="0" borderId="132" xfId="0" quotePrefix="1" applyNumberFormat="1" applyFont="1" applyFill="1" applyBorder="1" applyAlignment="1">
      <alignment horizontal="center" vertical="center"/>
    </xf>
    <xf numFmtId="0" fontId="16" fillId="0" borderId="133" xfId="0" applyNumberFormat="1" applyFont="1" applyFill="1" applyBorder="1" applyAlignment="1">
      <alignment horizontal="center" vertical="center" wrapText="1"/>
    </xf>
    <xf numFmtId="4" fontId="16" fillId="0" borderId="133" xfId="0" applyNumberFormat="1" applyFont="1" applyFill="1" applyBorder="1" applyAlignment="1">
      <alignment horizontal="center" vertical="center" wrapText="1"/>
    </xf>
    <xf numFmtId="1" fontId="16" fillId="0" borderId="133" xfId="0" quotePrefix="1" applyNumberFormat="1" applyFont="1" applyFill="1" applyBorder="1" applyAlignment="1">
      <alignment horizontal="center" wrapText="1"/>
    </xf>
    <xf numFmtId="4" fontId="16" fillId="0" borderId="133" xfId="0" quotePrefix="1" applyNumberFormat="1" applyFont="1" applyFill="1" applyBorder="1" applyAlignment="1">
      <alignment horizontal="center" vertical="center" wrapText="1"/>
    </xf>
    <xf numFmtId="4" fontId="16" fillId="0" borderId="134" xfId="0" quotePrefix="1" applyNumberFormat="1" applyFont="1" applyFill="1" applyBorder="1" applyAlignment="1">
      <alignment horizontal="center" vertical="center" wrapText="1"/>
    </xf>
    <xf numFmtId="14" fontId="3" fillId="0" borderId="135" xfId="0" applyNumberFormat="1" applyFont="1" applyFill="1" applyBorder="1" applyAlignment="1">
      <alignment horizontal="left" vertical="center" wrapText="1"/>
    </xf>
    <xf numFmtId="0" fontId="2" fillId="0" borderId="136" xfId="0" applyNumberFormat="1" applyFont="1" applyFill="1" applyBorder="1" applyAlignment="1">
      <alignment horizontal="left" vertical="center"/>
    </xf>
    <xf numFmtId="4" fontId="3" fillId="0" borderId="136" xfId="0" applyNumberFormat="1" applyFont="1" applyFill="1" applyBorder="1" applyAlignment="1">
      <alignment horizontal="right" vertical="center" wrapText="1"/>
    </xf>
    <xf numFmtId="10" fontId="26" fillId="0" borderId="136" xfId="3" applyNumberFormat="1" applyFont="1" applyFill="1" applyBorder="1" applyAlignment="1">
      <alignment horizontal="center" vertical="center"/>
    </xf>
    <xf numFmtId="14" fontId="2" fillId="0" borderId="136" xfId="0" applyNumberFormat="1" applyFont="1" applyFill="1" applyBorder="1" applyAlignment="1">
      <alignment horizontal="center" vertical="center"/>
    </xf>
    <xf numFmtId="4" fontId="2" fillId="0" borderId="136" xfId="0" applyNumberFormat="1" applyFont="1" applyFill="1" applyBorder="1" applyAlignment="1">
      <alignment horizontal="right" vertical="center" wrapText="1"/>
    </xf>
    <xf numFmtId="4" fontId="3" fillId="0" borderId="80" xfId="0" applyNumberFormat="1" applyFont="1" applyFill="1" applyBorder="1" applyAlignment="1">
      <alignment horizontal="right" vertical="center" wrapText="1"/>
    </xf>
    <xf numFmtId="164" fontId="8" fillId="3" borderId="0" xfId="0" applyFont="1" applyFill="1"/>
    <xf numFmtId="10" fontId="2" fillId="0" borderId="136" xfId="0" applyNumberFormat="1" applyFont="1" applyFill="1" applyBorder="1" applyAlignment="1">
      <alignment horizontal="center" vertical="center"/>
    </xf>
    <xf numFmtId="164" fontId="8" fillId="0" borderId="0" xfId="0" applyFont="1" applyFill="1"/>
    <xf numFmtId="9" fontId="2" fillId="0" borderId="136" xfId="0" applyNumberFormat="1" applyFont="1" applyFill="1" applyBorder="1" applyAlignment="1">
      <alignment horizontal="center" vertical="center"/>
    </xf>
    <xf numFmtId="4" fontId="8" fillId="3" borderId="0" xfId="0" applyNumberFormat="1" applyFont="1" applyFill="1"/>
    <xf numFmtId="14" fontId="2" fillId="0" borderId="135" xfId="0" applyNumberFormat="1" applyFont="1" applyFill="1" applyBorder="1" applyAlignment="1">
      <alignment horizontal="left" vertical="center" wrapText="1"/>
    </xf>
    <xf numFmtId="4" fontId="27" fillId="0" borderId="136" xfId="0" applyNumberFormat="1" applyFont="1" applyFill="1" applyBorder="1" applyAlignment="1">
      <alignment horizontal="right" vertical="center"/>
    </xf>
    <xf numFmtId="10" fontId="27" fillId="0" borderId="136" xfId="0" applyNumberFormat="1" applyFont="1" applyFill="1" applyBorder="1" applyAlignment="1">
      <alignment horizontal="center" vertical="center"/>
    </xf>
    <xf numFmtId="14" fontId="27" fillId="0" borderId="136" xfId="0" applyNumberFormat="1" applyFont="1" applyFill="1" applyBorder="1" applyAlignment="1">
      <alignment horizontal="right" vertical="center"/>
    </xf>
    <xf numFmtId="4" fontId="27" fillId="0" borderId="136" xfId="0" quotePrefix="1" applyNumberFormat="1" applyFont="1" applyFill="1" applyBorder="1" applyAlignment="1">
      <alignment horizontal="right" vertical="center"/>
    </xf>
    <xf numFmtId="4" fontId="27" fillId="0" borderId="80" xfId="0" applyNumberFormat="1" applyFont="1" applyFill="1" applyBorder="1" applyAlignment="1">
      <alignment horizontal="right" vertical="center"/>
    </xf>
    <xf numFmtId="14" fontId="2" fillId="0" borderId="132" xfId="0" applyNumberFormat="1" applyFont="1" applyFill="1" applyBorder="1" applyAlignment="1">
      <alignment horizontal="left" vertical="center" wrapText="1"/>
    </xf>
    <xf numFmtId="0" fontId="2" fillId="0" borderId="133" xfId="0" applyNumberFormat="1" applyFont="1" applyFill="1" applyBorder="1" applyAlignment="1">
      <alignment horizontal="left" vertical="center"/>
    </xf>
    <xf numFmtId="4" fontId="27" fillId="0" borderId="133" xfId="0" applyNumberFormat="1" applyFont="1" applyFill="1" applyBorder="1" applyAlignment="1">
      <alignment horizontal="right" vertical="center"/>
    </xf>
    <xf numFmtId="10" fontId="27" fillId="0" borderId="133" xfId="0" applyNumberFormat="1" applyFont="1" applyFill="1" applyBorder="1" applyAlignment="1">
      <alignment horizontal="center" vertical="center"/>
    </xf>
    <xf numFmtId="14" fontId="27" fillId="0" borderId="133" xfId="0" applyNumberFormat="1" applyFont="1" applyFill="1" applyBorder="1" applyAlignment="1">
      <alignment horizontal="right" vertical="center"/>
    </xf>
    <xf numFmtId="4" fontId="27" fillId="0" borderId="133" xfId="0" quotePrefix="1" applyNumberFormat="1" applyFont="1" applyFill="1" applyBorder="1" applyAlignment="1">
      <alignment horizontal="right" vertical="center"/>
    </xf>
    <xf numFmtId="4" fontId="27" fillId="0" borderId="134" xfId="0" applyNumberFormat="1" applyFont="1" applyFill="1" applyBorder="1" applyAlignment="1">
      <alignment horizontal="right" vertical="center"/>
    </xf>
    <xf numFmtId="14" fontId="3" fillId="0" borderId="137" xfId="0" applyNumberFormat="1" applyFont="1" applyFill="1" applyBorder="1" applyAlignment="1">
      <alignment horizontal="center" vertical="center"/>
    </xf>
    <xf numFmtId="0" fontId="3" fillId="0" borderId="92" xfId="0" quotePrefix="1" applyNumberFormat="1" applyFont="1" applyFill="1" applyBorder="1" applyAlignment="1">
      <alignment horizontal="centerContinuous" vertical="center"/>
    </xf>
    <xf numFmtId="4" fontId="3" fillId="0" borderId="92" xfId="0" quotePrefix="1" applyNumberFormat="1" applyFont="1" applyFill="1" applyBorder="1" applyAlignment="1">
      <alignment horizontal="right" vertical="center"/>
    </xf>
    <xf numFmtId="4" fontId="3" fillId="0" borderId="138" xfId="0" quotePrefix="1" applyNumberFormat="1" applyFont="1" applyFill="1" applyBorder="1" applyAlignment="1">
      <alignment horizontal="right" vertical="center"/>
    </xf>
    <xf numFmtId="164" fontId="8" fillId="0" borderId="0" xfId="3" applyFont="1"/>
    <xf numFmtId="4" fontId="8" fillId="0" borderId="0" xfId="3" applyNumberFormat="1" applyFont="1"/>
    <xf numFmtId="3" fontId="8" fillId="0" borderId="0" xfId="3" applyNumberFormat="1" applyFont="1"/>
    <xf numFmtId="10" fontId="8" fillId="0" borderId="0" xfId="0" applyNumberFormat="1" applyFont="1"/>
    <xf numFmtId="4" fontId="16" fillId="0" borderId="0" xfId="3" applyNumberFormat="1" applyFont="1"/>
    <xf numFmtId="3" fontId="16" fillId="0" borderId="0" xfId="3" applyNumberFormat="1" applyFont="1"/>
    <xf numFmtId="164" fontId="8" fillId="0" borderId="0" xfId="0" applyFont="1" applyAlignment="1">
      <alignment horizontal="centerContinuous"/>
    </xf>
    <xf numFmtId="164" fontId="9" fillId="0" borderId="2" xfId="0" applyFont="1" applyBorder="1" applyAlignment="1" applyProtection="1">
      <alignment horizontal="center"/>
    </xf>
    <xf numFmtId="167" fontId="9" fillId="0" borderId="3" xfId="0" applyNumberFormat="1" applyFont="1" applyBorder="1" applyAlignment="1" applyProtection="1">
      <alignment horizontal="centerContinuous"/>
    </xf>
    <xf numFmtId="164" fontId="9" fillId="0" borderId="4" xfId="0" applyFont="1" applyBorder="1" applyProtection="1"/>
    <xf numFmtId="164" fontId="9" fillId="0" borderId="4" xfId="0" applyFont="1" applyBorder="1" applyAlignment="1" applyProtection="1">
      <alignment horizontal="centerContinuous"/>
    </xf>
    <xf numFmtId="167" fontId="9" fillId="0" borderId="139" xfId="0" applyNumberFormat="1" applyFont="1" applyBorder="1" applyAlignment="1" applyProtection="1">
      <alignment horizontal="centerContinuous"/>
    </xf>
    <xf numFmtId="164" fontId="9" fillId="0" borderId="60" xfId="0" applyFont="1" applyBorder="1" applyAlignment="1" applyProtection="1">
      <alignment horizontal="center"/>
    </xf>
    <xf numFmtId="164" fontId="9" fillId="0" borderId="30" xfId="0" applyFont="1" applyBorder="1" applyAlignment="1" applyProtection="1">
      <alignment horizontal="center"/>
    </xf>
    <xf numFmtId="164" fontId="10" fillId="0" borderId="64" xfId="0" applyFont="1" applyBorder="1" applyAlignment="1" applyProtection="1">
      <alignment horizontal="center"/>
    </xf>
    <xf numFmtId="164" fontId="10" fillId="0" borderId="0" xfId="0" applyFont="1" applyBorder="1" applyAlignment="1" applyProtection="1">
      <alignment horizontal="center"/>
    </xf>
    <xf numFmtId="164" fontId="10" fillId="0" borderId="66" xfId="0" applyFont="1" applyBorder="1" applyAlignment="1" applyProtection="1">
      <alignment horizontal="center"/>
    </xf>
    <xf numFmtId="164" fontId="10" fillId="0" borderId="126" xfId="0" applyFont="1" applyBorder="1" applyAlignment="1" applyProtection="1">
      <alignment horizontal="center"/>
    </xf>
    <xf numFmtId="164" fontId="9" fillId="0" borderId="19" xfId="0" applyFont="1" applyBorder="1" applyAlignment="1" applyProtection="1">
      <alignment horizontal="center"/>
    </xf>
    <xf numFmtId="164" fontId="7" fillId="0" borderId="45" xfId="0" applyFont="1" applyBorder="1" applyAlignment="1" applyProtection="1">
      <alignment horizontal="centerContinuous"/>
    </xf>
    <xf numFmtId="164" fontId="5" fillId="0" borderId="14" xfId="0" applyFont="1" applyBorder="1" applyAlignment="1" applyProtection="1">
      <alignment horizontal="centerContinuous"/>
    </xf>
    <xf numFmtId="164" fontId="5" fillId="0" borderId="140" xfId="0" applyFont="1" applyBorder="1" applyAlignment="1" applyProtection="1">
      <alignment horizontal="centerContinuous"/>
    </xf>
    <xf numFmtId="164" fontId="5" fillId="0" borderId="45" xfId="0" applyFont="1" applyBorder="1" applyProtection="1"/>
    <xf numFmtId="164" fontId="5" fillId="0" borderId="14" xfId="0" applyFont="1" applyBorder="1" applyProtection="1"/>
    <xf numFmtId="164" fontId="5" fillId="0" borderId="140" xfId="0" applyFont="1" applyBorder="1" applyProtection="1"/>
    <xf numFmtId="164" fontId="6" fillId="0" borderId="141" xfId="0" applyFont="1" applyBorder="1" applyProtection="1"/>
    <xf numFmtId="4" fontId="5" fillId="0" borderId="13" xfId="0" applyNumberFormat="1" applyFont="1" applyBorder="1" applyProtection="1"/>
    <xf numFmtId="4" fontId="5" fillId="0" borderId="61" xfId="0" applyNumberFormat="1" applyFont="1" applyBorder="1" applyProtection="1"/>
    <xf numFmtId="164" fontId="16" fillId="0" borderId="0" xfId="0" quotePrefix="1" applyFont="1"/>
    <xf numFmtId="164" fontId="6" fillId="0" borderId="126" xfId="0" applyFont="1" applyBorder="1" applyAlignment="1" applyProtection="1">
      <alignment horizontal="center"/>
    </xf>
    <xf numFmtId="4" fontId="6" fillId="0" borderId="64" xfId="0" applyNumberFormat="1" applyFont="1" applyBorder="1" applyProtection="1"/>
    <xf numFmtId="4" fontId="6" fillId="0" borderId="66" xfId="0" applyNumberFormat="1" applyFont="1" applyBorder="1" applyProtection="1"/>
    <xf numFmtId="4" fontId="6" fillId="0" borderId="126" xfId="0" applyNumberFormat="1" applyFont="1" applyBorder="1" applyProtection="1"/>
    <xf numFmtId="4" fontId="6" fillId="0" borderId="67" xfId="0" applyNumberFormat="1" applyFont="1" applyBorder="1" applyProtection="1"/>
    <xf numFmtId="4" fontId="5" fillId="0" borderId="20" xfId="0" applyNumberFormat="1" applyFont="1" applyBorder="1" applyAlignment="1" applyProtection="1">
      <alignment horizontal="centerContinuous"/>
    </xf>
    <xf numFmtId="4" fontId="5" fillId="0" borderId="61" xfId="0" applyNumberFormat="1" applyFont="1" applyBorder="1" applyAlignment="1" applyProtection="1">
      <alignment horizontal="centerContinuous"/>
    </xf>
    <xf numFmtId="4" fontId="5" fillId="0" borderId="13" xfId="0" applyNumberFormat="1" applyFont="1" applyBorder="1" applyAlignment="1" applyProtection="1">
      <alignment horizontal="centerContinuous"/>
    </xf>
    <xf numFmtId="4" fontId="6" fillId="0" borderId="6" xfId="0" applyNumberFormat="1" applyFont="1" applyBorder="1" applyAlignment="1" applyProtection="1">
      <alignment horizontal="centerContinuous"/>
    </xf>
    <xf numFmtId="4" fontId="6" fillId="0" borderId="20" xfId="0" applyNumberFormat="1" applyFont="1" applyBorder="1" applyProtection="1"/>
    <xf numFmtId="4" fontId="6" fillId="0" borderId="20" xfId="0" applyNumberFormat="1" applyFont="1" applyBorder="1" applyAlignment="1" applyProtection="1">
      <alignment horizontal="centerContinuous"/>
    </xf>
    <xf numFmtId="4" fontId="6" fillId="0" borderId="61" xfId="0" applyNumberFormat="1" applyFont="1" applyBorder="1" applyAlignment="1" applyProtection="1">
      <alignment horizontal="centerContinuous"/>
    </xf>
    <xf numFmtId="4" fontId="6" fillId="0" borderId="13" xfId="0" applyNumberFormat="1" applyFont="1" applyBorder="1" applyAlignment="1" applyProtection="1">
      <alignment horizontal="centerContinuous"/>
    </xf>
    <xf numFmtId="4" fontId="5" fillId="0" borderId="6" xfId="0" applyNumberFormat="1" applyFont="1" applyBorder="1" applyAlignment="1" applyProtection="1">
      <alignment horizontal="centerContinuous"/>
    </xf>
    <xf numFmtId="164" fontId="6" fillId="0" borderId="55" xfId="0" applyFont="1" applyBorder="1" applyAlignment="1" applyProtection="1">
      <alignment horizontal="center"/>
    </xf>
    <xf numFmtId="4" fontId="6" fillId="0" borderId="88" xfId="0" applyNumberFormat="1" applyFont="1" applyBorder="1" applyProtection="1"/>
    <xf numFmtId="4" fontId="6" fillId="0" borderId="142" xfId="0" applyNumberFormat="1" applyFont="1" applyBorder="1" applyProtection="1"/>
    <xf numFmtId="4" fontId="6" fillId="0" borderId="55" xfId="0" applyNumberFormat="1" applyFont="1" applyBorder="1" applyProtection="1"/>
    <xf numFmtId="4" fontId="6" fillId="0" borderId="143" xfId="0" applyNumberFormat="1" applyFont="1" applyBorder="1" applyProtection="1"/>
    <xf numFmtId="164" fontId="11" fillId="0" borderId="144" xfId="0" quotePrefix="1" applyFont="1" applyBorder="1" applyAlignment="1" applyProtection="1">
      <alignment horizontal="left"/>
    </xf>
    <xf numFmtId="164" fontId="8" fillId="0" borderId="90" xfId="0" applyFont="1" applyBorder="1"/>
    <xf numFmtId="164" fontId="11" fillId="0" borderId="0" xfId="0" quotePrefix="1" applyFont="1" applyBorder="1" applyAlignment="1" applyProtection="1">
      <alignment horizontal="left"/>
    </xf>
    <xf numFmtId="164" fontId="20" fillId="0" borderId="0" xfId="0" applyNumberFormat="1" applyFont="1" applyAlignment="1" applyProtection="1">
      <alignment horizontal="right"/>
    </xf>
    <xf numFmtId="164" fontId="24" fillId="0" borderId="0" xfId="0" quotePrefix="1" applyNumberFormat="1" applyFont="1" applyAlignment="1" applyProtection="1">
      <alignment horizontal="left"/>
    </xf>
    <xf numFmtId="164" fontId="25" fillId="0" borderId="0" xfId="0" applyFont="1" applyAlignment="1">
      <alignment horizontal="center"/>
    </xf>
    <xf numFmtId="164" fontId="8" fillId="0" borderId="152" xfId="0" applyFont="1" applyBorder="1"/>
    <xf numFmtId="164" fontId="8" fillId="0" borderId="153" xfId="0" applyFont="1" applyBorder="1"/>
    <xf numFmtId="164" fontId="8" fillId="0" borderId="154" xfId="0" applyFont="1" applyBorder="1"/>
    <xf numFmtId="4" fontId="8" fillId="0" borderId="118" xfId="0" applyNumberFormat="1" applyFont="1" applyBorder="1"/>
    <xf numFmtId="4" fontId="8" fillId="0" borderId="154" xfId="0" applyNumberFormat="1" applyFont="1" applyBorder="1"/>
    <xf numFmtId="4" fontId="8" fillId="0" borderId="155" xfId="0" applyNumberFormat="1" applyFont="1" applyBorder="1"/>
    <xf numFmtId="4" fontId="3" fillId="0" borderId="159" xfId="1" applyNumberFormat="1" applyFont="1" applyBorder="1"/>
    <xf numFmtId="4" fontId="3" fillId="0" borderId="158" xfId="1" applyNumberFormat="1" applyFont="1" applyBorder="1"/>
    <xf numFmtId="4" fontId="3" fillId="0" borderId="160" xfId="0" applyNumberFormat="1" applyFont="1" applyBorder="1"/>
    <xf numFmtId="164" fontId="2" fillId="0" borderId="36" xfId="0" applyFont="1" applyBorder="1"/>
    <xf numFmtId="164" fontId="2" fillId="0" borderId="0" xfId="0" applyFont="1" applyBorder="1"/>
    <xf numFmtId="164" fontId="2" fillId="0" borderId="136" xfId="0" applyFont="1" applyBorder="1"/>
    <xf numFmtId="4" fontId="2" fillId="0" borderId="120" xfId="0" applyNumberFormat="1" applyFont="1" applyBorder="1"/>
    <xf numFmtId="4" fontId="2" fillId="0" borderId="136" xfId="0" applyNumberFormat="1" applyFont="1" applyBorder="1"/>
    <xf numFmtId="4" fontId="2" fillId="0" borderId="80" xfId="0" applyNumberFormat="1" applyFont="1" applyBorder="1"/>
    <xf numFmtId="164" fontId="2" fillId="0" borderId="36" xfId="0" applyFont="1" applyBorder="1" applyAlignment="1">
      <alignment horizontal="left"/>
    </xf>
    <xf numFmtId="4" fontId="3" fillId="0" borderId="159" xfId="0" applyNumberFormat="1" applyFont="1" applyBorder="1"/>
    <xf numFmtId="4" fontId="2" fillId="0" borderId="118" xfId="0" applyNumberFormat="1" applyFont="1" applyBorder="1"/>
    <xf numFmtId="4" fontId="2" fillId="0" borderId="154" xfId="0" applyNumberFormat="1" applyFont="1" applyBorder="1"/>
    <xf numFmtId="4" fontId="2" fillId="0" borderId="155" xfId="0" applyNumberFormat="1" applyFont="1" applyBorder="1"/>
    <xf numFmtId="4" fontId="2" fillId="0" borderId="120" xfId="0" applyNumberFormat="1" applyFont="1" applyFill="1" applyBorder="1"/>
    <xf numFmtId="4" fontId="2" fillId="0" borderId="136" xfId="0" applyNumberFormat="1" applyFont="1" applyFill="1" applyBorder="1"/>
    <xf numFmtId="4" fontId="2" fillId="0" borderId="80" xfId="0" applyNumberFormat="1" applyFont="1" applyFill="1" applyBorder="1"/>
    <xf numFmtId="164" fontId="2" fillId="0" borderId="85" xfId="0" applyFont="1" applyBorder="1"/>
    <xf numFmtId="164" fontId="2" fillId="0" borderId="57" xfId="0" applyFont="1" applyBorder="1"/>
    <xf numFmtId="164" fontId="2" fillId="0" borderId="92" xfId="0" applyFont="1" applyBorder="1"/>
    <xf numFmtId="4" fontId="2" fillId="0" borderId="161" xfId="0" applyNumberFormat="1" applyFont="1" applyFill="1" applyBorder="1"/>
    <xf numFmtId="4" fontId="2" fillId="0" borderId="92" xfId="0" applyNumberFormat="1" applyFont="1" applyFill="1" applyBorder="1"/>
    <xf numFmtId="4" fontId="2" fillId="0" borderId="138" xfId="0" applyNumberFormat="1" applyFont="1" applyFill="1" applyBorder="1"/>
    <xf numFmtId="4" fontId="8" fillId="0" borderId="0" xfId="0" applyNumberFormat="1" applyFont="1" applyBorder="1"/>
    <xf numFmtId="164" fontId="3" fillId="0" borderId="0" xfId="0" applyFont="1"/>
    <xf numFmtId="164" fontId="3" fillId="0" borderId="0" xfId="0" quotePrefix="1" applyNumberFormat="1" applyFont="1" applyAlignment="1" applyProtection="1">
      <alignment horizontal="left"/>
    </xf>
    <xf numFmtId="164" fontId="19" fillId="0" borderId="0" xfId="0" applyFont="1" applyAlignment="1">
      <alignment horizontal="center"/>
    </xf>
    <xf numFmtId="4" fontId="3" fillId="0" borderId="159" xfId="1" applyNumberFormat="1" applyFont="1" applyBorder="1" applyAlignment="1">
      <alignment horizontal="right"/>
    </xf>
    <xf numFmtId="4" fontId="3" fillId="0" borderId="158" xfId="1" applyNumberFormat="1" applyFont="1" applyBorder="1" applyAlignment="1">
      <alignment horizontal="right"/>
    </xf>
    <xf numFmtId="4" fontId="3" fillId="0" borderId="158" xfId="0" applyNumberFormat="1" applyFont="1" applyBorder="1"/>
    <xf numFmtId="4" fontId="3" fillId="0" borderId="159" xfId="1" applyNumberFormat="1" applyFont="1" applyBorder="1" applyAlignment="1"/>
    <xf numFmtId="4" fontId="2" fillId="0" borderId="158" xfId="1" applyNumberFormat="1" applyFont="1" applyBorder="1"/>
    <xf numFmtId="4" fontId="3" fillId="0" borderId="159" xfId="1" applyNumberFormat="1" applyFont="1" applyFill="1" applyBorder="1"/>
    <xf numFmtId="4" fontId="3" fillId="0" borderId="162" xfId="1" applyNumberFormat="1" applyFont="1" applyFill="1" applyBorder="1"/>
    <xf numFmtId="164" fontId="2" fillId="0" borderId="152" xfId="0" applyFont="1" applyBorder="1"/>
    <xf numFmtId="164" fontId="2" fillId="0" borderId="153" xfId="0" applyFont="1" applyBorder="1"/>
    <xf numFmtId="164" fontId="2" fillId="0" borderId="154" xfId="0" applyFont="1" applyBorder="1"/>
    <xf numFmtId="4" fontId="2" fillId="0" borderId="120" xfId="1" applyNumberFormat="1" applyFont="1" applyBorder="1" applyAlignment="1"/>
    <xf numFmtId="4" fontId="2" fillId="0" borderId="136" xfId="1" applyNumberFormat="1" applyFont="1" applyBorder="1"/>
    <xf numFmtId="4" fontId="2" fillId="0" borderId="136" xfId="1" applyNumberFormat="1" applyFont="1" applyFill="1" applyBorder="1"/>
    <xf numFmtId="4" fontId="2" fillId="0" borderId="80" xfId="1" applyNumberFormat="1" applyFont="1" applyFill="1" applyBorder="1"/>
    <xf numFmtId="164" fontId="2" fillId="0" borderId="36" xfId="0" applyFont="1" applyFill="1" applyBorder="1"/>
    <xf numFmtId="164" fontId="2" fillId="0" borderId="0" xfId="0" applyFont="1" applyFill="1" applyBorder="1"/>
    <xf numFmtId="164" fontId="2" fillId="0" borderId="136" xfId="0" applyFont="1" applyFill="1" applyBorder="1"/>
    <xf numFmtId="4" fontId="5" fillId="0" borderId="20" xfId="0" applyNumberFormat="1" applyFont="1" applyFill="1" applyBorder="1" applyProtection="1"/>
    <xf numFmtId="4" fontId="2" fillId="0" borderId="136" xfId="1" applyNumberFormat="1" applyFont="1" applyFill="1" applyBorder="1" applyAlignment="1"/>
    <xf numFmtId="4" fontId="2" fillId="0" borderId="120" xfId="1" applyNumberFormat="1" applyFont="1" applyFill="1" applyBorder="1" applyAlignment="1"/>
    <xf numFmtId="4" fontId="2" fillId="0" borderId="92" xfId="1" applyNumberFormat="1" applyFont="1" applyBorder="1"/>
    <xf numFmtId="4" fontId="2" fillId="0" borderId="92" xfId="1" applyNumberFormat="1" applyFont="1" applyFill="1" applyBorder="1"/>
    <xf numFmtId="4" fontId="2" fillId="0" borderId="161" xfId="1" applyNumberFormat="1" applyFont="1" applyFill="1" applyBorder="1" applyAlignment="1"/>
    <xf numFmtId="4" fontId="2" fillId="0" borderId="138" xfId="1" applyNumberFormat="1" applyFont="1" applyFill="1" applyBorder="1"/>
    <xf numFmtId="164" fontId="18" fillId="0" borderId="0" xfId="0" applyFont="1" applyAlignment="1" applyProtection="1">
      <alignment horizontal="left"/>
    </xf>
    <xf numFmtId="164" fontId="16" fillId="0" borderId="0" xfId="0" applyFont="1" applyAlignment="1" applyProtection="1">
      <alignment horizontal="left"/>
    </xf>
    <xf numFmtId="164" fontId="8" fillId="0" borderId="0" xfId="0" applyFont="1" applyAlignment="1" applyProtection="1">
      <alignment horizontal="left"/>
    </xf>
    <xf numFmtId="164" fontId="2" fillId="0" borderId="117" xfId="0" applyFont="1" applyBorder="1" applyAlignment="1" applyProtection="1">
      <alignment horizontal="centerContinuous"/>
    </xf>
    <xf numFmtId="164" fontId="2" fillId="0" borderId="118" xfId="0" applyFont="1" applyBorder="1" applyAlignment="1" applyProtection="1">
      <alignment horizontal="centerContinuous"/>
    </xf>
    <xf numFmtId="164" fontId="2" fillId="0" borderId="154" xfId="0" applyFont="1" applyBorder="1" applyAlignment="1" applyProtection="1">
      <alignment horizontal="centerContinuous"/>
    </xf>
    <xf numFmtId="164" fontId="2" fillId="0" borderId="117" xfId="0" applyFont="1" applyBorder="1" applyAlignment="1" applyProtection="1">
      <alignment horizontal="left"/>
    </xf>
    <xf numFmtId="164" fontId="20" fillId="0" borderId="0" xfId="0" applyFont="1"/>
    <xf numFmtId="164" fontId="2" fillId="0" borderId="119" xfId="0" applyFont="1" applyBorder="1" applyAlignment="1" applyProtection="1">
      <alignment horizontal="centerContinuous"/>
    </xf>
    <xf numFmtId="164" fontId="2" fillId="0" borderId="120" xfId="0" applyFont="1" applyBorder="1" applyAlignment="1" applyProtection="1">
      <alignment horizontal="centerContinuous"/>
    </xf>
    <xf numFmtId="164" fontId="2" fillId="0" borderId="136" xfId="0" applyFont="1" applyBorder="1" applyAlignment="1" applyProtection="1">
      <alignment horizontal="centerContinuous"/>
    </xf>
    <xf numFmtId="164" fontId="2" fillId="0" borderId="119" xfId="0" applyFont="1" applyBorder="1" applyAlignment="1" applyProtection="1">
      <alignment horizontal="left"/>
    </xf>
    <xf numFmtId="164" fontId="2" fillId="0" borderId="119" xfId="0" applyFont="1" applyBorder="1" applyAlignment="1" applyProtection="1">
      <alignment horizontal="center"/>
    </xf>
    <xf numFmtId="164" fontId="2" fillId="0" borderId="120" xfId="0" applyFont="1" applyBorder="1" applyAlignment="1" applyProtection="1">
      <alignment horizontal="center"/>
    </xf>
    <xf numFmtId="164" fontId="2" fillId="0" borderId="120" xfId="0" quotePrefix="1" applyFont="1" applyBorder="1" applyAlignment="1">
      <alignment horizontal="center"/>
    </xf>
    <xf numFmtId="164" fontId="2" fillId="0" borderId="119" xfId="0" applyFont="1" applyBorder="1" applyAlignment="1">
      <alignment horizontal="centerContinuous"/>
    </xf>
    <xf numFmtId="164" fontId="2" fillId="0" borderId="120" xfId="0" applyFont="1" applyBorder="1" applyAlignment="1">
      <alignment horizontal="centerContinuous"/>
    </xf>
    <xf numFmtId="164" fontId="2" fillId="0" borderId="136" xfId="0" applyFont="1" applyBorder="1" applyAlignment="1">
      <alignment horizontal="centerContinuous"/>
    </xf>
    <xf numFmtId="164" fontId="2" fillId="0" borderId="121" xfId="0" applyFont="1" applyBorder="1" applyAlignment="1" applyProtection="1">
      <alignment horizontal="center"/>
    </xf>
    <xf numFmtId="164" fontId="2" fillId="0" borderId="122" xfId="0" applyFont="1" applyBorder="1" applyAlignment="1" applyProtection="1">
      <alignment horizontal="center"/>
    </xf>
    <xf numFmtId="164" fontId="2" fillId="0" borderId="136" xfId="0" applyFont="1" applyBorder="1" applyAlignment="1" applyProtection="1">
      <alignment horizontal="center"/>
    </xf>
    <xf numFmtId="164" fontId="8" fillId="0" borderId="136" xfId="0" applyFont="1" applyBorder="1"/>
    <xf numFmtId="164" fontId="8" fillId="0" borderId="119" xfId="0" applyFont="1" applyBorder="1" applyAlignment="1">
      <alignment horizontal="left"/>
    </xf>
    <xf numFmtId="164" fontId="8" fillId="0" borderId="119" xfId="0" applyFont="1" applyBorder="1" applyAlignment="1">
      <alignment horizontal="center"/>
    </xf>
    <xf numFmtId="164" fontId="8" fillId="0" borderId="0" xfId="0" applyFont="1" applyBorder="1" applyAlignment="1">
      <alignment horizontal="center"/>
    </xf>
    <xf numFmtId="164" fontId="8" fillId="0" borderId="136" xfId="0" applyFont="1" applyBorder="1" applyAlignment="1">
      <alignment horizontal="center"/>
    </xf>
    <xf numFmtId="4" fontId="8" fillId="0" borderId="136" xfId="0" applyNumberFormat="1" applyFont="1" applyBorder="1"/>
    <xf numFmtId="4" fontId="8" fillId="0" borderId="119" xfId="0" applyNumberFormat="1" applyFont="1" applyBorder="1"/>
    <xf numFmtId="164" fontId="15" fillId="0" borderId="119" xfId="0" quotePrefix="1" applyFont="1" applyBorder="1"/>
    <xf numFmtId="164" fontId="15" fillId="0" borderId="119" xfId="0" applyFont="1" applyBorder="1"/>
    <xf numFmtId="164" fontId="15" fillId="0" borderId="119" xfId="0" applyFont="1" applyBorder="1" applyAlignment="1">
      <alignment horizontal="center"/>
    </xf>
    <xf numFmtId="164" fontId="15" fillId="0" borderId="136" xfId="0" applyFont="1" applyBorder="1" applyAlignment="1">
      <alignment horizontal="center"/>
    </xf>
    <xf numFmtId="4" fontId="28" fillId="0" borderId="136" xfId="0" applyNumberFormat="1" applyFont="1" applyBorder="1"/>
    <xf numFmtId="164" fontId="28" fillId="0" borderId="119" xfId="0" applyFont="1" applyBorder="1" applyAlignment="1">
      <alignment horizontal="center"/>
    </xf>
    <xf numFmtId="4" fontId="28" fillId="0" borderId="119" xfId="0" applyNumberFormat="1" applyFont="1" applyBorder="1"/>
    <xf numFmtId="4" fontId="28" fillId="0" borderId="0" xfId="0" applyNumberFormat="1" applyFont="1" applyBorder="1"/>
    <xf numFmtId="4" fontId="15" fillId="0" borderId="136" xfId="0" applyNumberFormat="1" applyFont="1" applyBorder="1" applyAlignment="1">
      <alignment horizontal="center" vertical="center" wrapText="1"/>
    </xf>
    <xf numFmtId="164" fontId="15" fillId="0" borderId="0" xfId="0" applyFont="1" applyBorder="1" applyAlignment="1">
      <alignment horizontal="center"/>
    </xf>
    <xf numFmtId="164" fontId="8" fillId="0" borderId="133" xfId="0" applyFont="1" applyBorder="1" applyAlignment="1">
      <alignment horizontal="center"/>
    </xf>
    <xf numFmtId="4" fontId="8" fillId="0" borderId="133" xfId="0" applyNumberFormat="1" applyFont="1" applyBorder="1"/>
    <xf numFmtId="164" fontId="8" fillId="0" borderId="121" xfId="0" applyFont="1" applyBorder="1" applyAlignment="1">
      <alignment horizontal="center"/>
    </xf>
    <xf numFmtId="4" fontId="8" fillId="0" borderId="121" xfId="0" applyNumberFormat="1" applyFont="1" applyBorder="1"/>
    <xf numFmtId="4" fontId="8" fillId="0" borderId="123" xfId="0" applyNumberFormat="1" applyFont="1" applyBorder="1"/>
    <xf numFmtId="164" fontId="8" fillId="0" borderId="0" xfId="0" quotePrefix="1" applyFont="1" applyBorder="1"/>
    <xf numFmtId="164" fontId="15" fillId="0" borderId="0" xfId="0" applyFont="1" applyBorder="1" applyAlignment="1">
      <alignment horizontal="right"/>
    </xf>
    <xf numFmtId="164" fontId="19" fillId="0" borderId="0" xfId="0" applyFont="1"/>
    <xf numFmtId="164" fontId="15" fillId="0" borderId="0" xfId="0" applyFont="1" applyAlignment="1">
      <alignment horizontal="left"/>
    </xf>
    <xf numFmtId="164" fontId="19" fillId="0" borderId="0" xfId="0" applyNumberFormat="1" applyFont="1" applyAlignment="1" applyProtection="1">
      <alignment horizontal="right"/>
    </xf>
    <xf numFmtId="164" fontId="19" fillId="0" borderId="0" xfId="0" quotePrefix="1" applyNumberFormat="1" applyFont="1" applyAlignment="1" applyProtection="1">
      <alignment horizontal="left"/>
    </xf>
    <xf numFmtId="164" fontId="15" fillId="0" borderId="0" xfId="0" applyFont="1"/>
    <xf numFmtId="164" fontId="8" fillId="0" borderId="148" xfId="0" applyFont="1" applyBorder="1"/>
    <xf numFmtId="4" fontId="2" fillId="0" borderId="149" xfId="0" applyNumberFormat="1" applyFont="1" applyBorder="1"/>
    <xf numFmtId="164" fontId="2" fillId="0" borderId="149" xfId="0" applyFont="1" applyBorder="1"/>
    <xf numFmtId="164" fontId="2" fillId="0" borderId="120" xfId="0" applyFont="1" applyFill="1" applyBorder="1"/>
    <xf numFmtId="4" fontId="2" fillId="0" borderId="151" xfId="0" applyNumberFormat="1" applyFont="1" applyFill="1" applyBorder="1"/>
    <xf numFmtId="4" fontId="3" fillId="0" borderId="118" xfId="0" applyNumberFormat="1" applyFont="1" applyBorder="1"/>
    <xf numFmtId="4" fontId="3" fillId="0" borderId="148" xfId="0" applyNumberFormat="1" applyFont="1" applyBorder="1"/>
    <xf numFmtId="164" fontId="2" fillId="0" borderId="161" xfId="0" applyFont="1" applyBorder="1"/>
    <xf numFmtId="164" fontId="2" fillId="0" borderId="164" xfId="0" applyFont="1" applyBorder="1"/>
    <xf numFmtId="164" fontId="2" fillId="0" borderId="118" xfId="0" applyFont="1" applyBorder="1"/>
    <xf numFmtId="164" fontId="2" fillId="0" borderId="148" xfId="0" applyFont="1" applyBorder="1"/>
    <xf numFmtId="4" fontId="2" fillId="0" borderId="0" xfId="2" applyNumberFormat="1" applyFont="1"/>
    <xf numFmtId="4" fontId="2" fillId="0" borderId="0" xfId="0" applyNumberFormat="1" applyFont="1"/>
    <xf numFmtId="164" fontId="31" fillId="0" borderId="0" xfId="0" quotePrefix="1" applyNumberFormat="1" applyFont="1" applyAlignment="1" applyProtection="1">
      <alignment horizontal="left"/>
    </xf>
    <xf numFmtId="164" fontId="30" fillId="0" borderId="0" xfId="4" applyProtection="1">
      <protection locked="0"/>
    </xf>
    <xf numFmtId="4" fontId="0" fillId="0" borderId="0" xfId="0" applyNumberFormat="1"/>
    <xf numFmtId="164" fontId="31" fillId="0" borderId="0" xfId="0" quotePrefix="1" applyNumberFormat="1" applyFont="1" applyAlignment="1" applyProtection="1">
      <alignment horizontal="right"/>
    </xf>
    <xf numFmtId="164" fontId="34" fillId="0" borderId="0" xfId="4" applyFont="1" applyAlignment="1" applyProtection="1">
      <alignment horizontal="centerContinuous"/>
      <protection locked="0"/>
    </xf>
    <xf numFmtId="164" fontId="35" fillId="0" borderId="0" xfId="0" quotePrefix="1" applyNumberFormat="1" applyFont="1" applyAlignment="1" applyProtection="1">
      <alignment horizontal="right"/>
    </xf>
    <xf numFmtId="164" fontId="36" fillId="0" borderId="0" xfId="4" applyFont="1" applyProtection="1">
      <protection locked="0"/>
    </xf>
    <xf numFmtId="164" fontId="37" fillId="0" borderId="0" xfId="0" applyFont="1"/>
    <xf numFmtId="164" fontId="6" fillId="0" borderId="14" xfId="0" applyFont="1" applyBorder="1" applyAlignment="1" applyProtection="1">
      <alignment horizontal="center" vertical="center" wrapText="1"/>
    </xf>
    <xf numFmtId="164" fontId="2" fillId="0" borderId="21" xfId="0" applyFont="1" applyBorder="1" applyAlignment="1">
      <alignment horizontal="center" vertical="center"/>
    </xf>
    <xf numFmtId="164" fontId="6" fillId="0" borderId="15" xfId="0" applyFont="1" applyBorder="1" applyAlignment="1" applyProtection="1">
      <alignment horizontal="center" vertical="center"/>
    </xf>
    <xf numFmtId="164" fontId="2" fillId="0" borderId="22" xfId="0" applyFont="1" applyBorder="1" applyAlignment="1">
      <alignment horizontal="center" vertical="center"/>
    </xf>
    <xf numFmtId="164" fontId="6" fillId="0" borderId="16" xfId="0" applyFont="1" applyBorder="1" applyAlignment="1" applyProtection="1">
      <alignment horizontal="center" vertical="center"/>
    </xf>
    <xf numFmtId="164" fontId="2" fillId="0" borderId="23" xfId="0" applyFont="1" applyBorder="1" applyAlignment="1">
      <alignment horizontal="center" vertical="center"/>
    </xf>
    <xf numFmtId="164" fontId="6" fillId="0" borderId="0" xfId="0" applyFont="1" applyAlignment="1" applyProtection="1">
      <alignment horizontal="center"/>
    </xf>
    <xf numFmtId="164" fontId="3" fillId="0" borderId="0" xfId="0" applyFont="1" applyAlignment="1">
      <alignment horizontal="center"/>
    </xf>
    <xf numFmtId="164" fontId="5" fillId="0" borderId="0" xfId="0" applyFont="1" applyAlignment="1" applyProtection="1">
      <alignment horizontal="center"/>
    </xf>
    <xf numFmtId="164" fontId="2" fillId="0" borderId="0" xfId="0" applyFont="1" applyAlignment="1">
      <alignment horizontal="center"/>
    </xf>
    <xf numFmtId="164" fontId="6" fillId="0" borderId="3" xfId="0" applyFont="1" applyBorder="1" applyAlignment="1" applyProtection="1">
      <alignment horizontal="center" vertical="center"/>
    </xf>
    <xf numFmtId="164" fontId="6" fillId="0" borderId="4" xfId="0" applyFont="1" applyBorder="1" applyAlignment="1" applyProtection="1">
      <alignment horizontal="center" vertical="center"/>
    </xf>
    <xf numFmtId="164" fontId="6" fillId="0" borderId="5" xfId="0" applyFont="1" applyBorder="1" applyAlignment="1" applyProtection="1">
      <alignment horizontal="center" vertical="center"/>
    </xf>
    <xf numFmtId="164" fontId="13" fillId="0" borderId="0" xfId="0" applyFont="1" applyBorder="1" applyAlignment="1" applyProtection="1">
      <alignment horizontal="center"/>
    </xf>
    <xf numFmtId="164" fontId="7" fillId="0" borderId="0" xfId="0" applyFont="1" applyBorder="1" applyAlignment="1" applyProtection="1">
      <alignment horizontal="center"/>
    </xf>
    <xf numFmtId="164" fontId="6" fillId="0" borderId="2" xfId="0" applyFont="1" applyBorder="1" applyAlignment="1" applyProtection="1">
      <alignment horizontal="center" vertical="center"/>
    </xf>
    <xf numFmtId="164" fontId="2" fillId="0" borderId="20" xfId="0" applyFont="1" applyBorder="1" applyAlignment="1">
      <alignment horizontal="center" vertical="center"/>
    </xf>
    <xf numFmtId="164" fontId="2" fillId="0" borderId="30" xfId="0" applyFont="1" applyBorder="1" applyAlignment="1">
      <alignment horizontal="center" vertical="center"/>
    </xf>
    <xf numFmtId="164" fontId="13" fillId="0" borderId="0" xfId="0" applyFont="1" applyAlignment="1" applyProtection="1">
      <alignment horizontal="center" vertical="center"/>
    </xf>
    <xf numFmtId="164" fontId="15" fillId="0" borderId="0" xfId="0" applyFont="1" applyAlignment="1">
      <alignment horizontal="center" vertical="center"/>
    </xf>
    <xf numFmtId="164" fontId="18" fillId="0" borderId="90" xfId="0" applyFont="1" applyBorder="1" applyAlignment="1" applyProtection="1">
      <alignment horizontal="center" vertical="center"/>
    </xf>
    <xf numFmtId="164" fontId="8" fillId="0" borderId="57" xfId="0" applyFont="1" applyBorder="1" applyAlignment="1">
      <alignment horizontal="center" vertical="center"/>
    </xf>
    <xf numFmtId="39" fontId="21" fillId="0" borderId="0" xfId="2" applyNumberFormat="1" applyFont="1" applyAlignment="1" applyProtection="1">
      <alignment horizontal="center"/>
    </xf>
    <xf numFmtId="39" fontId="3" fillId="0" borderId="113" xfId="2" applyNumberFormat="1" applyFont="1" applyBorder="1" applyAlignment="1" applyProtection="1">
      <alignment horizontal="center"/>
    </xf>
    <xf numFmtId="39" fontId="3" fillId="0" borderId="28" xfId="2" applyNumberFormat="1" applyFont="1" applyBorder="1" applyAlignment="1" applyProtection="1">
      <alignment horizontal="center"/>
    </xf>
    <xf numFmtId="164" fontId="13" fillId="0" borderId="0" xfId="0" applyFont="1" applyAlignment="1" applyProtection="1">
      <alignment horizontal="center"/>
    </xf>
    <xf numFmtId="164" fontId="8" fillId="0" borderId="120" xfId="0" applyFont="1" applyBorder="1" applyAlignment="1">
      <alignment vertical="center" wrapText="1"/>
    </xf>
    <xf numFmtId="164" fontId="8" fillId="0" borderId="122" xfId="0" applyFont="1" applyBorder="1" applyAlignment="1">
      <alignment vertical="center" wrapText="1"/>
    </xf>
    <xf numFmtId="164" fontId="6" fillId="0" borderId="45" xfId="0" applyFont="1" applyBorder="1" applyAlignment="1" applyProtection="1">
      <alignment horizontal="center" vertical="center"/>
    </xf>
    <xf numFmtId="164" fontId="6" fillId="0" borderId="44" xfId="0" applyFont="1" applyBorder="1" applyAlignment="1" applyProtection="1">
      <alignment horizontal="center" vertical="center"/>
    </xf>
    <xf numFmtId="4" fontId="6" fillId="0" borderId="14" xfId="1" applyNumberFormat="1" applyFont="1" applyBorder="1" applyAlignment="1" applyProtection="1">
      <alignment vertical="center"/>
    </xf>
    <xf numFmtId="4" fontId="6" fillId="0" borderId="30" xfId="1" applyNumberFormat="1" applyFont="1" applyBorder="1" applyAlignment="1" applyProtection="1">
      <alignment vertical="center"/>
    </xf>
    <xf numFmtId="4" fontId="6" fillId="0" borderId="14" xfId="1" applyNumberFormat="1" applyFont="1" applyBorder="1" applyAlignment="1" applyProtection="1">
      <alignment horizontal="center" vertical="center"/>
    </xf>
    <xf numFmtId="4" fontId="6" fillId="0" borderId="30" xfId="1" applyNumberFormat="1" applyFont="1" applyBorder="1" applyAlignment="1" applyProtection="1">
      <alignment horizontal="center" vertical="center"/>
    </xf>
    <xf numFmtId="4" fontId="6" fillId="0" borderId="125" xfId="1" applyNumberFormat="1" applyFont="1" applyBorder="1" applyAlignment="1" applyProtection="1">
      <alignment vertical="center"/>
    </xf>
    <xf numFmtId="4" fontId="6" fillId="0" borderId="24" xfId="1" applyNumberFormat="1" applyFont="1" applyBorder="1" applyAlignment="1" applyProtection="1">
      <alignment vertical="center"/>
    </xf>
    <xf numFmtId="164" fontId="9" fillId="0" borderId="1" xfId="0" applyFont="1" applyBorder="1" applyAlignment="1" applyProtection="1">
      <alignment horizontal="center" vertical="center"/>
    </xf>
    <xf numFmtId="164" fontId="9" fillId="0" borderId="44" xfId="0" applyFont="1" applyBorder="1" applyAlignment="1" applyProtection="1">
      <alignment horizontal="center" vertical="center"/>
    </xf>
    <xf numFmtId="164" fontId="8" fillId="0" borderId="118" xfId="0" applyFont="1" applyBorder="1" applyAlignment="1">
      <alignment horizontal="center" vertical="center" wrapText="1"/>
    </xf>
    <xf numFmtId="164" fontId="8" fillId="0" borderId="120" xfId="0" applyFont="1" applyBorder="1" applyAlignment="1">
      <alignment horizontal="center" vertical="center" wrapText="1"/>
    </xf>
    <xf numFmtId="164" fontId="8" fillId="0" borderId="122" xfId="0" applyFont="1" applyBorder="1" applyAlignment="1">
      <alignment horizontal="center" vertical="center" wrapText="1"/>
    </xf>
    <xf numFmtId="164" fontId="8" fillId="0" borderId="148" xfId="0" applyFont="1" applyBorder="1" applyAlignment="1">
      <alignment horizontal="center" vertical="center" wrapText="1"/>
    </xf>
    <xf numFmtId="164" fontId="8" fillId="0" borderId="149" xfId="0" applyFont="1" applyBorder="1" applyAlignment="1">
      <alignment horizontal="center" vertical="center" wrapText="1"/>
    </xf>
    <xf numFmtId="164" fontId="8" fillId="0" borderId="151" xfId="0" applyFont="1" applyBorder="1" applyAlignment="1">
      <alignment horizontal="center" vertical="center" wrapText="1"/>
    </xf>
    <xf numFmtId="164" fontId="3" fillId="0" borderId="156" xfId="0" applyFont="1" applyBorder="1" applyAlignment="1">
      <alignment horizontal="left"/>
    </xf>
    <xf numFmtId="164" fontId="3" fillId="0" borderId="157" xfId="0" applyFont="1" applyBorder="1" applyAlignment="1">
      <alignment horizontal="left"/>
    </xf>
    <xf numFmtId="164" fontId="3" fillId="0" borderId="158" xfId="0" applyFont="1" applyBorder="1" applyAlignment="1">
      <alignment horizontal="left"/>
    </xf>
    <xf numFmtId="164" fontId="3" fillId="0" borderId="81" xfId="0" applyFont="1" applyBorder="1" applyAlignment="1">
      <alignment horizontal="center" vertical="center" wrapText="1"/>
    </xf>
    <xf numFmtId="164" fontId="3" fillId="0" borderId="90" xfId="0" applyFont="1" applyBorder="1" applyAlignment="1">
      <alignment horizontal="center" vertical="center" wrapText="1"/>
    </xf>
    <xf numFmtId="164" fontId="3" fillId="0" borderId="89" xfId="0" applyFont="1" applyBorder="1" applyAlignment="1">
      <alignment horizontal="center" vertical="center" wrapText="1"/>
    </xf>
    <xf numFmtId="164" fontId="3" fillId="0" borderId="36" xfId="0" applyFont="1" applyBorder="1" applyAlignment="1">
      <alignment horizontal="center" vertical="center" wrapText="1"/>
    </xf>
    <xf numFmtId="164" fontId="3" fillId="0" borderId="0" xfId="0" applyFont="1" applyBorder="1" applyAlignment="1">
      <alignment horizontal="center" vertical="center" wrapText="1"/>
    </xf>
    <xf numFmtId="164" fontId="3" fillId="0" borderId="136" xfId="0" applyFont="1" applyBorder="1" applyAlignment="1">
      <alignment horizontal="center" vertical="center" wrapText="1"/>
    </xf>
    <xf numFmtId="164" fontId="3" fillId="0" borderId="150" xfId="0" applyFont="1" applyBorder="1" applyAlignment="1">
      <alignment horizontal="center" vertical="center" wrapText="1"/>
    </xf>
    <xf numFmtId="164" fontId="3" fillId="0" borderId="123" xfId="0" applyFont="1" applyBorder="1" applyAlignment="1">
      <alignment horizontal="center" vertical="center" wrapText="1"/>
    </xf>
    <xf numFmtId="164" fontId="3" fillId="0" borderId="133" xfId="0" applyFont="1" applyBorder="1" applyAlignment="1">
      <alignment horizontal="center" vertical="center" wrapText="1"/>
    </xf>
    <xf numFmtId="164" fontId="3" fillId="0" borderId="145" xfId="0" applyFont="1" applyBorder="1" applyAlignment="1">
      <alignment horizontal="center" vertical="center" wrapText="1"/>
    </xf>
    <xf numFmtId="164" fontId="3" fillId="0" borderId="120" xfId="0" applyFont="1" applyBorder="1" applyAlignment="1">
      <alignment horizontal="center" vertical="center" wrapText="1"/>
    </xf>
    <xf numFmtId="164" fontId="3" fillId="0" borderId="122" xfId="0" applyFont="1" applyBorder="1" applyAlignment="1">
      <alignment horizontal="center" vertical="center" wrapText="1"/>
    </xf>
    <xf numFmtId="164" fontId="16" fillId="0" borderId="146" xfId="0" applyFont="1" applyBorder="1" applyAlignment="1">
      <alignment horizontal="center" vertical="center" wrapText="1"/>
    </xf>
    <xf numFmtId="164" fontId="16" fillId="0" borderId="129" xfId="0" applyFont="1" applyBorder="1" applyAlignment="1">
      <alignment horizontal="center" vertical="center" wrapText="1"/>
    </xf>
    <xf numFmtId="164" fontId="16" fillId="0" borderId="130" xfId="0" applyFont="1" applyBorder="1" applyAlignment="1">
      <alignment horizontal="center" vertical="center" wrapText="1"/>
    </xf>
    <xf numFmtId="164" fontId="16" fillId="0" borderId="147" xfId="0" applyFont="1" applyBorder="1" applyAlignment="1">
      <alignment horizontal="center" vertical="center" wrapText="1"/>
    </xf>
    <xf numFmtId="164" fontId="19" fillId="0" borderId="81" xfId="0" applyFont="1" applyBorder="1" applyAlignment="1">
      <alignment horizontal="center" vertical="center" wrapText="1"/>
    </xf>
    <xf numFmtId="164" fontId="19" fillId="0" borderId="90" xfId="0" applyFont="1" applyBorder="1" applyAlignment="1">
      <alignment horizontal="center" vertical="center" wrapText="1"/>
    </xf>
    <xf numFmtId="164" fontId="19" fillId="0" borderId="89" xfId="0" applyFont="1" applyBorder="1" applyAlignment="1">
      <alignment horizontal="center" vertical="center" wrapText="1"/>
    </xf>
    <xf numFmtId="164" fontId="19" fillId="0" borderId="36" xfId="0" applyFont="1" applyBorder="1" applyAlignment="1">
      <alignment horizontal="center" vertical="center" wrapText="1"/>
    </xf>
    <xf numFmtId="164" fontId="19" fillId="0" borderId="0" xfId="0" applyFont="1" applyBorder="1" applyAlignment="1">
      <alignment horizontal="center" vertical="center" wrapText="1"/>
    </xf>
    <xf numFmtId="164" fontId="19" fillId="0" borderId="136" xfId="0" applyFont="1" applyBorder="1" applyAlignment="1">
      <alignment horizontal="center" vertical="center" wrapText="1"/>
    </xf>
    <xf numFmtId="164" fontId="19" fillId="0" borderId="150" xfId="0" applyFont="1" applyBorder="1" applyAlignment="1">
      <alignment horizontal="center" vertical="center" wrapText="1"/>
    </xf>
    <xf numFmtId="164" fontId="19" fillId="0" borderId="123" xfId="0" applyFont="1" applyBorder="1" applyAlignment="1">
      <alignment horizontal="center" vertical="center" wrapText="1"/>
    </xf>
    <xf numFmtId="164" fontId="19" fillId="0" borderId="133" xfId="0" applyFont="1" applyBorder="1" applyAlignment="1">
      <alignment horizontal="center" vertical="center" wrapText="1"/>
    </xf>
    <xf numFmtId="164" fontId="19" fillId="0" borderId="145" xfId="0" applyFont="1" applyBorder="1" applyAlignment="1">
      <alignment horizontal="center" vertical="center" wrapText="1"/>
    </xf>
    <xf numFmtId="164" fontId="19" fillId="0" borderId="120" xfId="0" applyFont="1" applyBorder="1" applyAlignment="1">
      <alignment horizontal="center" vertical="center" wrapText="1"/>
    </xf>
    <xf numFmtId="164" fontId="19" fillId="0" borderId="122" xfId="0" applyFont="1" applyBorder="1" applyAlignment="1">
      <alignment horizontal="center" vertical="center" wrapText="1"/>
    </xf>
    <xf numFmtId="4" fontId="15" fillId="0" borderId="119" xfId="0" applyNumberFormat="1" applyFont="1" applyBorder="1" applyAlignment="1">
      <alignment horizontal="center" vertical="center" wrapText="1"/>
    </xf>
    <xf numFmtId="4" fontId="15" fillId="0" borderId="136" xfId="0" applyNumberFormat="1" applyFont="1" applyBorder="1" applyAlignment="1">
      <alignment horizontal="center" vertical="center" wrapText="1"/>
    </xf>
    <xf numFmtId="4" fontId="15" fillId="0" borderId="119" xfId="0" applyNumberFormat="1" applyFont="1" applyBorder="1" applyAlignment="1">
      <alignment horizontal="center" vertical="center"/>
    </xf>
    <xf numFmtId="164" fontId="29" fillId="0" borderId="136" xfId="0" applyFont="1" applyBorder="1" applyAlignment="1">
      <alignment horizontal="center" vertical="center"/>
    </xf>
    <xf numFmtId="164" fontId="2" fillId="0" borderId="117" xfId="0" applyFont="1" applyBorder="1" applyAlignment="1">
      <alignment horizontal="center" vertical="center" wrapText="1"/>
    </xf>
    <xf numFmtId="164" fontId="2" fillId="0" borderId="153" xfId="0" applyFont="1" applyBorder="1" applyAlignment="1">
      <alignment horizontal="center" vertical="center" wrapText="1"/>
    </xf>
    <xf numFmtId="164" fontId="2" fillId="0" borderId="154" xfId="0" applyFont="1" applyBorder="1" applyAlignment="1">
      <alignment horizontal="center" vertical="center" wrapText="1"/>
    </xf>
    <xf numFmtId="164" fontId="2" fillId="0" borderId="119" xfId="0" applyFont="1" applyBorder="1" applyAlignment="1">
      <alignment horizontal="center" vertical="center" wrapText="1"/>
    </xf>
    <xf numFmtId="164" fontId="2" fillId="0" borderId="0" xfId="0" applyFont="1" applyBorder="1" applyAlignment="1">
      <alignment horizontal="center" vertical="center" wrapText="1"/>
    </xf>
    <xf numFmtId="164" fontId="2" fillId="0" borderId="136" xfId="0" applyFont="1" applyBorder="1" applyAlignment="1">
      <alignment horizontal="center" vertical="center" wrapText="1"/>
    </xf>
    <xf numFmtId="164" fontId="2" fillId="0" borderId="121" xfId="0" applyFont="1" applyBorder="1" applyAlignment="1">
      <alignment horizontal="center" vertical="center" wrapText="1"/>
    </xf>
    <xf numFmtId="164" fontId="2" fillId="0" borderId="123" xfId="0" applyFont="1" applyBorder="1" applyAlignment="1">
      <alignment horizontal="center" vertical="center" wrapText="1"/>
    </xf>
    <xf numFmtId="164" fontId="2" fillId="0" borderId="133" xfId="0" applyFont="1" applyBorder="1" applyAlignment="1">
      <alignment horizontal="center" vertical="center" wrapText="1"/>
    </xf>
    <xf numFmtId="164" fontId="2" fillId="0" borderId="119" xfId="0" applyFont="1" applyBorder="1" applyAlignment="1" applyProtection="1">
      <alignment horizontal="center"/>
    </xf>
    <xf numFmtId="164" fontId="2" fillId="0" borderId="136" xfId="0" applyFont="1" applyBorder="1" applyAlignment="1" applyProtection="1">
      <alignment horizontal="center"/>
    </xf>
    <xf numFmtId="164" fontId="2" fillId="0" borderId="119" xfId="0" applyFont="1" applyBorder="1" applyAlignment="1">
      <alignment horizontal="center"/>
    </xf>
    <xf numFmtId="164" fontId="2" fillId="0" borderId="136" xfId="0" applyFont="1" applyBorder="1" applyAlignment="1">
      <alignment horizontal="center"/>
    </xf>
    <xf numFmtId="164" fontId="2" fillId="0" borderId="119" xfId="0" quotePrefix="1" applyFont="1" applyBorder="1" applyAlignment="1" applyProtection="1">
      <alignment horizontal="center"/>
    </xf>
    <xf numFmtId="164" fontId="3" fillId="0" borderId="163" xfId="0" applyFont="1" applyBorder="1" applyAlignment="1">
      <alignment horizontal="center" vertical="center" wrapText="1"/>
    </xf>
    <xf numFmtId="164" fontId="3" fillId="0" borderId="151" xfId="0" applyFont="1" applyBorder="1" applyAlignment="1">
      <alignment horizontal="center" vertical="center" wrapText="1"/>
    </xf>
    <xf numFmtId="164" fontId="6" fillId="0" borderId="0" xfId="0" applyFont="1" applyBorder="1" applyAlignment="1" applyProtection="1">
      <alignment horizontal="center"/>
    </xf>
    <xf numFmtId="164" fontId="16" fillId="0" borderId="81" xfId="0" applyFont="1" applyBorder="1" applyAlignment="1">
      <alignment horizontal="center" vertical="center" wrapText="1"/>
    </xf>
    <xf numFmtId="164" fontId="16" fillId="0" borderId="90" xfId="0" applyFont="1" applyBorder="1" applyAlignment="1">
      <alignment horizontal="center" vertical="center" wrapText="1"/>
    </xf>
    <xf numFmtId="164" fontId="16" fillId="0" borderId="89" xfId="0" applyFont="1" applyBorder="1" applyAlignment="1">
      <alignment horizontal="center" vertical="center" wrapText="1"/>
    </xf>
    <xf numFmtId="164" fontId="16" fillId="0" borderId="150" xfId="0" applyFont="1" applyBorder="1" applyAlignment="1">
      <alignment horizontal="center" vertical="center" wrapText="1"/>
    </xf>
    <xf numFmtId="164" fontId="16" fillId="0" borderId="123" xfId="0" applyFont="1" applyBorder="1" applyAlignment="1">
      <alignment horizontal="center" vertical="center" wrapText="1"/>
    </xf>
    <xf numFmtId="164" fontId="16" fillId="0" borderId="133" xfId="0" applyFont="1" applyBorder="1" applyAlignment="1">
      <alignment horizontal="center" vertical="center" wrapText="1"/>
    </xf>
    <xf numFmtId="164" fontId="16" fillId="0" borderId="145" xfId="0" applyFont="1" applyBorder="1" applyAlignment="1">
      <alignment horizontal="center" vertical="center" wrapText="1"/>
    </xf>
    <xf numFmtId="164" fontId="16" fillId="0" borderId="122" xfId="0" applyFont="1" applyBorder="1" applyAlignment="1">
      <alignment horizontal="center" vertical="center" wrapText="1"/>
    </xf>
    <xf numFmtId="164" fontId="16" fillId="0" borderId="163" xfId="0" applyFont="1" applyBorder="1" applyAlignment="1">
      <alignment horizontal="center" vertical="center" wrapText="1"/>
    </xf>
    <xf numFmtId="164" fontId="16" fillId="0" borderId="151" xfId="0" applyFont="1" applyBorder="1" applyAlignment="1">
      <alignment horizontal="center" vertical="center" wrapText="1"/>
    </xf>
    <xf numFmtId="164" fontId="2" fillId="0" borderId="36" xfId="0" applyFont="1" applyBorder="1" applyAlignment="1">
      <alignment horizontal="left" wrapText="1"/>
    </xf>
    <xf numFmtId="164" fontId="2" fillId="0" borderId="0" xfId="0" applyFont="1" applyBorder="1" applyAlignment="1">
      <alignment horizontal="left" wrapText="1"/>
    </xf>
    <xf numFmtId="164" fontId="2" fillId="0" borderId="136" xfId="0" applyFont="1" applyBorder="1" applyAlignment="1">
      <alignment horizontal="left" wrapText="1"/>
    </xf>
    <xf numFmtId="164" fontId="33" fillId="0" borderId="0" xfId="0" applyFont="1" applyBorder="1" applyAlignment="1" applyProtection="1">
      <alignment horizontal="center"/>
    </xf>
    <xf numFmtId="164" fontId="36" fillId="0" borderId="0" xfId="4" applyFont="1" applyAlignment="1" applyProtection="1">
      <alignment vertical="top" wrapText="1"/>
      <protection locked="0"/>
    </xf>
    <xf numFmtId="164" fontId="0" fillId="0" borderId="0" xfId="0" applyAlignment="1">
      <alignment vertical="top" wrapText="1"/>
    </xf>
  </cellXfs>
  <cellStyles count="5">
    <cellStyle name="Milliers" xfId="1" builtinId="3"/>
    <cellStyle name="Normal" xfId="0" builtinId="0"/>
    <cellStyle name="Normal_ETIC exel modèle" xfId="4"/>
    <cellStyle name="Normal_ETIC SBM 2008" xfId="3"/>
    <cellStyle name="Normal_SBM Bilan 31 12 200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externalLink" Target="externalLinks/externalLink7.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33" Type="http://schemas.openxmlformats.org/officeDocument/2006/relationships/externalLink" Target="externalLinks/externalLink19.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externalLink" Target="externalLinks/externalLink18.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externalLink" Target="externalLinks/externalLink14.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externalLink" Target="externalLinks/externalLink1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30" Type="http://schemas.openxmlformats.org/officeDocument/2006/relationships/externalLink" Target="externalLinks/externalLink16.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603250</xdr:colOff>
      <xdr:row>18</xdr:row>
      <xdr:rowOff>47624</xdr:rowOff>
    </xdr:from>
    <xdr:to>
      <xdr:col>2</xdr:col>
      <xdr:colOff>2714625</xdr:colOff>
      <xdr:row>18</xdr:row>
      <xdr:rowOff>380999</xdr:rowOff>
    </xdr:to>
    <xdr:sp macro="" textlink="">
      <xdr:nvSpPr>
        <xdr:cNvPr id="2" name="WordArt 1"/>
        <xdr:cNvSpPr>
          <a:spLocks noChangeArrowheads="1" noChangeShapeType="1" noTextEdit="1"/>
        </xdr:cNvSpPr>
      </xdr:nvSpPr>
      <xdr:spPr bwMode="auto">
        <a:xfrm>
          <a:off x="2952750" y="4476749"/>
          <a:ext cx="4238625" cy="333375"/>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fr-FR" sz="3600" kern="10" spc="0">
              <a:ln w="9525">
                <a:solidFill>
                  <a:srgbClr val="000000"/>
                </a:solidFill>
                <a:round/>
                <a:headEnd/>
                <a:tailEnd/>
              </a:ln>
              <a:solidFill>
                <a:srgbClr val="FFFFFF"/>
              </a:solidFill>
              <a:effectLst/>
              <a:latin typeface="Arial Black" panose="020B0A04020102020204" pitchFamily="34" charset="0"/>
            </a:rPr>
            <a:t>N E A N T</a:t>
          </a:r>
        </a:p>
      </xdr:txBody>
    </xdr:sp>
    <xdr:clientData/>
  </xdr:twoCellAnchor>
  <xdr:twoCellAnchor>
    <xdr:from>
      <xdr:col>1</xdr:col>
      <xdr:colOff>539750</xdr:colOff>
      <xdr:row>28</xdr:row>
      <xdr:rowOff>31750</xdr:rowOff>
    </xdr:from>
    <xdr:to>
      <xdr:col>2</xdr:col>
      <xdr:colOff>2714625</xdr:colOff>
      <xdr:row>28</xdr:row>
      <xdr:rowOff>381000</xdr:rowOff>
    </xdr:to>
    <xdr:sp macro="" textlink="">
      <xdr:nvSpPr>
        <xdr:cNvPr id="3" name="WordArt 2"/>
        <xdr:cNvSpPr>
          <a:spLocks noChangeArrowheads="1" noChangeShapeType="1" noTextEdit="1"/>
        </xdr:cNvSpPr>
      </xdr:nvSpPr>
      <xdr:spPr bwMode="auto">
        <a:xfrm>
          <a:off x="2889250" y="8143875"/>
          <a:ext cx="4302125" cy="34925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fr-FR" sz="3600" kern="10" spc="0">
              <a:ln w="9525">
                <a:solidFill>
                  <a:srgbClr val="000000"/>
                </a:solidFill>
                <a:round/>
                <a:headEnd/>
                <a:tailEnd/>
              </a:ln>
              <a:solidFill>
                <a:srgbClr val="FFFFFF"/>
              </a:solidFill>
              <a:effectLst/>
              <a:latin typeface="Arial Black" panose="020B0A04020102020204" pitchFamily="34" charset="0"/>
            </a:rPr>
            <a:t>N E A N T</a:t>
          </a:r>
        </a:p>
      </xdr:txBody>
    </xdr:sp>
    <xdr:clientData/>
  </xdr:twoCellAnchor>
  <xdr:twoCellAnchor>
    <xdr:from>
      <xdr:col>1</xdr:col>
      <xdr:colOff>762000</xdr:colOff>
      <xdr:row>37</xdr:row>
      <xdr:rowOff>95251</xdr:rowOff>
    </xdr:from>
    <xdr:to>
      <xdr:col>2</xdr:col>
      <xdr:colOff>2714625</xdr:colOff>
      <xdr:row>39</xdr:row>
      <xdr:rowOff>31751</xdr:rowOff>
    </xdr:to>
    <xdr:sp macro="" textlink="">
      <xdr:nvSpPr>
        <xdr:cNvPr id="4" name="WordArt 3"/>
        <xdr:cNvSpPr>
          <a:spLocks noChangeArrowheads="1" noChangeShapeType="1" noTextEdit="1"/>
        </xdr:cNvSpPr>
      </xdr:nvSpPr>
      <xdr:spPr bwMode="auto">
        <a:xfrm>
          <a:off x="3111500" y="10874376"/>
          <a:ext cx="4079875" cy="38100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fr-FR" sz="3600" kern="10" spc="0">
              <a:ln w="9525">
                <a:solidFill>
                  <a:srgbClr val="000000"/>
                </a:solidFill>
                <a:round/>
                <a:headEnd/>
                <a:tailEnd/>
              </a:ln>
              <a:solidFill>
                <a:srgbClr val="FFFFFF"/>
              </a:solidFill>
              <a:effectLst/>
              <a:latin typeface="Arial Black" panose="020B0A04020102020204" pitchFamily="34" charset="0"/>
            </a:rPr>
            <a:t>N E A N 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523875</xdr:colOff>
      <xdr:row>26</xdr:row>
      <xdr:rowOff>209549</xdr:rowOff>
    </xdr:from>
    <xdr:to>
      <xdr:col>2</xdr:col>
      <xdr:colOff>2476500</xdr:colOff>
      <xdr:row>27</xdr:row>
      <xdr:rowOff>111124</xdr:rowOff>
    </xdr:to>
    <xdr:sp macro="" textlink="">
      <xdr:nvSpPr>
        <xdr:cNvPr id="2" name="WordArt 2"/>
        <xdr:cNvSpPr>
          <a:spLocks noChangeArrowheads="1" noChangeShapeType="1" noTextEdit="1"/>
        </xdr:cNvSpPr>
      </xdr:nvSpPr>
      <xdr:spPr bwMode="auto">
        <a:xfrm>
          <a:off x="2943225" y="9534524"/>
          <a:ext cx="4229100" cy="339725"/>
        </a:xfrm>
        <a:prstGeom prst="rect">
          <a:avLst/>
        </a:prstGeom>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fr-FR" sz="3600" kern="10" spc="0">
              <a:ln w="9525">
                <a:solidFill>
                  <a:srgbClr val="000000"/>
                </a:solidFill>
                <a:round/>
                <a:headEnd/>
                <a:tailEnd/>
              </a:ln>
              <a:noFill/>
              <a:effectLst/>
              <a:latin typeface="Arial Black" panose="020B0A04020102020204" pitchFamily="34" charset="0"/>
            </a:rPr>
            <a:t>N E A N T</a:t>
          </a:r>
        </a:p>
      </xdr:txBody>
    </xdr:sp>
    <xdr:clientData/>
  </xdr:twoCellAnchor>
  <xdr:twoCellAnchor>
    <xdr:from>
      <xdr:col>1</xdr:col>
      <xdr:colOff>222250</xdr:colOff>
      <xdr:row>16</xdr:row>
      <xdr:rowOff>130174</xdr:rowOff>
    </xdr:from>
    <xdr:to>
      <xdr:col>2</xdr:col>
      <xdr:colOff>2174875</xdr:colOff>
      <xdr:row>16</xdr:row>
      <xdr:rowOff>476249</xdr:rowOff>
    </xdr:to>
    <xdr:sp macro="" textlink="">
      <xdr:nvSpPr>
        <xdr:cNvPr id="3" name="WordArt 2"/>
        <xdr:cNvSpPr>
          <a:spLocks noChangeArrowheads="1" noChangeShapeType="1" noTextEdit="1"/>
        </xdr:cNvSpPr>
      </xdr:nvSpPr>
      <xdr:spPr bwMode="auto">
        <a:xfrm>
          <a:off x="2641600" y="4616449"/>
          <a:ext cx="4229100" cy="346075"/>
        </a:xfrm>
        <a:prstGeom prst="rect">
          <a:avLst/>
        </a:prstGeom>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fr-FR" sz="3600" kern="10" spc="0">
              <a:ln w="9525">
                <a:solidFill>
                  <a:srgbClr val="000000"/>
                </a:solidFill>
                <a:round/>
                <a:headEnd/>
                <a:tailEnd/>
              </a:ln>
              <a:noFill/>
              <a:effectLst/>
              <a:latin typeface="Arial Black" panose="020B0A04020102020204" pitchFamily="34" charset="0"/>
            </a:rPr>
            <a:t>N E A N 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ounes\younes\Dcg2\pr&#233;bud99\B97FFFFF.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kkarym/Documents/KARYM%20SAVE%20sur%20si_cmp_karym/BILAN%20SBM/BILAN%20SBM%202017/AU%2031%20DECEMBRE%202017/PROVISIONS%202017/PROV%20DEP%20FOURNISSEURS%20DEBITEURS%202017.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kkarym/Documents/KARYM%20SAVE%20sur%20si_cmp_karym/ANALYSES%20CLIENTS%20SBM/CLIENTS%202017/AU%2031%20DECEMBRE%202017/PROVISION%20CLTS%2012%2017%20-%2080%2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kkarym/Documents/KARYM%20SAVE%20sur%20si_cmp_karym/BILAN%20SBM/BILAN%20SBM%202017/AU%2031%20DECEMBRE%202017/PROVISIONS%202017/PROVISIONS%20-%20AUTRES%20DEBITEURS%20201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kkarym/Documents/KARYM%20SAVE%20sur%20si_cmp_karym/BILAN%20SBM/BILAN%20SBM%202017/AU%2031%20DECEMBRE%202017/PROVISIONS%202017/PROVISIONS%20POUR%20ETAT%20DEBITEURS%202017.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kkarym/Documents/KARYM%20SAVE%20sur%20si_cmp_karym/BILAN%20SBM/BILAN%20SBM%202017/AU%2031%20DECEMBRE%202017/B7%20%202017.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kkarym/Documents/KARYM%20SAVE%20sur%20si_cmp_karym/BILAN%20SBM/BILAN%20SBM%202017/ANALYSE%20DES%20COMPTES%202017/AU%2031122017/EL%20KOBBI/EXPLICATIONS%20FRS%20AU%2031%2012%202017.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kkarym/Documents/KARYM%20SAVE%20sur%20si_cmp_karym/BILAN%20SBM/BILAN%20SBM%202017/ANALYSE%20DES%20COMPTES%202017/AU%2031122017/HABIBI/COMPTES%20IMMOBILISATIONS%202017.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kkarym/Documents/KARYM%20SAVE%20sur%20si_cmp_karym/BILAN%20SBM/BILAN%20SBM%202017/ANALYSE%20DES%20COMPTES%202017/AU%2031122017/HABIBI/EMBALLAGE%20INTRA-GROUPE%202017.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kkarym/AppData/Local/Temp/notes2B84CE/B7%20%202016%20ok.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sbelkentaoui/AppData/Local/Microsoft/Windows/Temporary%20Internet%20Files/Content.Outlook/D7H97TFX/ETIC%20SBM%2012-20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ur_cdg\serveur_cdg\HIND\BUDGET99\B97FFFFF.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karym/Documents/KARYM%20SAVE%20sur%20si_cmp_karym/BILAN%20SBM/BILAN%20SBM%202017/AU%2031%20DECEMBRE%202017/LIASSE%20FISCALE%20SBM%2012-20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kkarym/Mes%20documents/KARYM%20SAVE%20sur%20si_cmp_karym/BILAN%20SBM/BILAN%20SBM%202011/BILAN%20AU%2031%20DECEMBRE%202011/SBM%202011/BILAN%20AU%2031-12-2011/LIASSE%20FISCALE%20SBM%2012-20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kkarym/Documents/KARYM%20SAVE%20sur%20si_cmp_karym/BILAN%20SBM/BILAN%20SBM%202014/AU%2030%20JUIN%202014A"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nts%20and%20Settings/kkarym/Mes%20documents/KARYM%20SAVE%20sur%20si_cmp_karym/BILAN%20SBM/BILAN%20SBM%202007/BILANS%20DES%20FILIALES%202007/ETATS%20DE%20SYNTHESE%20SVCM%20AU%2031%20DECEMBRE%20200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kkarym/Documents/KARYM%20SAVE%20sur%20si_cmp_karym/BILAN%20SBM/BILAN%20SBM%202017/ANALYSE%20DES%20COMPTES%202017/AU%2031122017/BELBAL/ANALYSE%20PRET%20VEHICULES%20201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kkarym/Documents/KARYM%20SAVE%20sur%20si_cmp_karym/BILAN%20SBM/BILAN%20SBM%202017/ANALYSE%20DES%20COMPTES%202017/AU%2031122017/BELBAL/PRET%20HABITAT%20201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kkarym/Documents/KARYM%20SAVE%20sur%20si_cmp_karym/BILAN%20SBM/BILAN%20SBM%202017/AU%2031%20DECEMBRE%202017/B6%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èle"/>
      <sheetName val="conso"/>
      <sheetName val="CLML"/>
      <sheetName val="PING"/>
      <sheetName val="FDK"/>
      <sheetName val="CIMENTS"/>
      <sheetName val="CEMENTOS"/>
      <sheetName val="BETONS"/>
      <sheetName val="SOTHERMA"/>
      <sheetName val="SIM"/>
      <sheetName val="MAROPAC"/>
      <sheetName val="CMB"/>
      <sheetName val="SCBG"/>
      <sheetName val="BRANOMA"/>
      <sheetName val="BRATA"/>
      <sheetName val="SBM"/>
      <sheetName val="SBM SCBG"/>
      <sheetName val="COURTAGE"/>
      <sheetName val="SILICAM"/>
      <sheetName val="HATM"/>
      <sheetName val="SCE"/>
      <sheetName val="Général"/>
      <sheetName val="Production"/>
      <sheetName val="Ventes Maroc en tonnes"/>
      <sheetName val="Ventes Export en Tonnes"/>
      <sheetName val="Total des ventes en tonnes"/>
      <sheetName val="Info.Génér. sur les ventes"/>
      <sheetName val="C.A Maroc"/>
      <sheetName val="C.A Export"/>
      <sheetName val="Produits accessoires"/>
      <sheetName val="Total C.A"/>
      <sheetName val="Enc. C.A Maroc 2002"/>
      <sheetName val="Enc. C.A Export 2002"/>
      <sheetName val="Enc Produits accessoires"/>
      <sheetName val="TVA.Ventes B.S"/>
      <sheetName val="Enc Ventes B.S"/>
      <sheetName val="Gestion de stock pâte à papier"/>
      <sheetName val="I.P.P.E.P.E.M"/>
      <sheetName val="Autres Pduits d'exploitation"/>
      <sheetName val="Reprises d'exploitation"/>
      <sheetName val="Sk Finaux au 31.12.2001"/>
      <sheetName val="Stand.consom."/>
      <sheetName val="G.Sk Bois A.E.F"/>
      <sheetName val="G.Sk Bois privé"/>
      <sheetName val="G.Sk Bois importé"/>
      <sheetName val="G.Sk Carbonate de soude"/>
      <sheetName val="G.Sk Soufre"/>
      <sheetName val="G. Sk Chaux"/>
      <sheetName val="G.Sk Acide sulfurique"/>
      <sheetName val="G.Sk Acide chloridrique"/>
      <sheetName val="G.Sk Mistron vapor"/>
      <sheetName val="G.Sk Lesive de soude"/>
      <sheetName val="G.Sk Sel"/>
      <sheetName val="G.Sk Ph.Trisodique"/>
      <sheetName val="G.Sk Hydrazine"/>
      <sheetName val="G.SK Chlorate"/>
      <sheetName val="G.Sk Anti-mousse"/>
      <sheetName val="G.SK Acide sulfamique"/>
      <sheetName val="G.Sk Eau oxygénée"/>
      <sheetName val="G.Sk Nalco 8900"/>
      <sheetName val="G.Sk Nalco 8610"/>
      <sheetName val="G.Sk Nalco 808"/>
      <sheetName val="G.Sk Nalco 74407"/>
      <sheetName val="G.Sk Nalco 8683"/>
      <sheetName val="G.Sk Nalco 74214"/>
      <sheetName val="G.Sk M.Consommables"/>
      <sheetName val="G.Sk Fuel 2"/>
      <sheetName val="G.Sk FOD"/>
      <sheetName val="G.Sk Propane"/>
      <sheetName val="G.Sk Kraft Blanchi"/>
      <sheetName val="G.Sk Fil de fer 3"/>
      <sheetName val="G.Sk Fil de fer 2,3"/>
      <sheetName val="Electricité et p.Services"/>
      <sheetName val="T.Achats M.F"/>
      <sheetName val="TVA.Achats M.F"/>
      <sheetName val="T.Achats M.F TTC"/>
      <sheetName val="Autres achats M.F TTC"/>
      <sheetName val="Achats MP corrigé par var Sk"/>
      <sheetName val="T.cons M.F"/>
      <sheetName val="T.Var.Sk M.F"/>
      <sheetName val="Sk finaux M.F 2002"/>
      <sheetName val="Inf.Géné achats M.F"/>
      <sheetName val="Pay.Bois A.E.F"/>
      <sheetName val="Pay.Bois privé"/>
      <sheetName val="Pay.Bois Import"/>
      <sheetName val="Pay.Autres M.P"/>
      <sheetName val="Pay.Electricité"/>
      <sheetName val="Pay.P.services"/>
      <sheetName val="Pay Achats M.F"/>
      <sheetName val="Antes Ch.Externes"/>
      <sheetName val="TVA Autres ch.externes"/>
      <sheetName val="Pay autres Ch.Externes"/>
      <sheetName val="Tréso.a.ch.externes"/>
      <sheetName val="Impôts et taxes"/>
      <sheetName val="Tréso.I.Taxes"/>
      <sheetName val="Charges de personnel"/>
      <sheetName val="Tréso.Personnel"/>
      <sheetName val="Autres charges d'exploitation"/>
      <sheetName val="Dot.D'expl.et de prov."/>
      <sheetName val="Produits financiers"/>
      <sheetName val="Dettes a L.M.T ET Ch.Financière"/>
      <sheetName val="Tableau des Provisions"/>
      <sheetName val="CPC mensuelle"/>
      <sheetName val="Bilan 2001"/>
      <sheetName val="Enc Clients 2001"/>
      <sheetName val="Sort Aut.Cré.A.Circul."/>
      <sheetName val="Pay.Feur Bilan 2001"/>
      <sheetName val="Sort Etat créditeur Bilan 2001"/>
      <sheetName val="Sort Aut.D.P.Circu.Bilan 2001"/>
      <sheetName val="Budget TVA"/>
      <sheetName val="Résultat 2001"/>
      <sheetName val="Immobilisations"/>
      <sheetName val="TVA.Immobilisations"/>
      <sheetName val="Immo TTC"/>
      <sheetName val="Pay Immob TTC"/>
      <sheetName val="Trésorerie 2002"/>
      <sheetName val="Cotisation Minimale 2002"/>
      <sheetName val="Feuil1"/>
      <sheetName val="Bilan 2002"/>
      <sheetName val="CPC L.CIMENTS"/>
      <sheetName val="CPC L.CEMENTOS"/>
      <sheetName val="CPC L.MAROC"/>
      <sheetName val="ELIM L.MAROC GROUPE"/>
      <sheetName val="L.MAROC GROUPE"/>
      <sheetName val="CPC L.BETONS"/>
      <sheetName val="CPC SIEP"/>
      <sheetName val="GRAVEL"/>
      <sheetName val="B97FFFFF"/>
      <sheetName val="CPC BUDGET (2)"/>
      <sheetName val="modélisation"/>
      <sheetName val="RECAP PAR HYP"/>
      <sheetName val="CPC BUDGET"/>
      <sheetName val="recapi"/>
      <sheetName val="hyp"/>
      <sheetName val="détail capitaux"/>
      <sheetName val="récap capitaux"/>
      <sheetName val="EPS"/>
      <sheetName val="récap LOG"/>
      <sheetName val="cpc formatDG"/>
      <sheetName val="cpc format NAJM"/>
      <sheetName val="EVOLUTION 96-05"/>
      <sheetName val="CREDITS PAR BQE"/>
      <sheetName val="CREDITS HORS IMMOB"/>
      <sheetName val="CREDITS IMMOB"/>
      <sheetName val="CREDITS"/>
      <sheetName val="DEPOTS PAR BQE"/>
      <sheetName val="RESSOURCES"/>
      <sheetName val="RESSOURCES HORS RME"/>
      <sheetName val="RESSOURCES RME"/>
      <sheetName val="GRAPH COMM"/>
      <sheetName val="Historik"/>
      <sheetName val="Inputs"/>
      <sheetName val="Bilan"/>
      <sheetName val="Revenus plac 2005"/>
      <sheetName val="CPC"/>
      <sheetName val="calcul immob 2002"/>
      <sheetName val="2005"/>
      <sheetName val="2003"/>
      <sheetName val="2004"/>
      <sheetName val="REPO"/>
      <sheetName val="immob"/>
      <sheetName val="2005bis"/>
      <sheetName val="dépôts"/>
      <sheetName val="2006"/>
      <sheetName val="PDP"/>
      <sheetName val="ESSAI"/>
      <sheetName val="Prof&amp;Loss DAS F98"/>
      <sheetName val="S-Curve Model"/>
      <sheetName val="SourcesCF"/>
      <sheetName val="Revenues_Sum"/>
      <sheetName val="Commercialization Costs"/>
      <sheetName val="Interconnection_Costs"/>
      <sheetName val="P&amp;L PER FAMILY BRAND"/>
      <sheetName val="D Etape 11"/>
      <sheetName val="REPORTING GROUPE"/>
      <sheetName val="DETAIL BUDGET"/>
      <sheetName val="Expenses"/>
      <sheetName val="Staffing Comps"/>
      <sheetName val="Ventes Services &amp; Redevances"/>
      <sheetName val="H; économiques et financières"/>
      <sheetName val="S1"/>
      <sheetName val="DATA"/>
      <sheetName val="Total"/>
      <sheetName val="Feuil2"/>
      <sheetName val="Feuil3"/>
      <sheetName val="B97FFFFF.XLS"/>
      <sheetName val="Reporting"/>
      <sheetName val="REP (a)"/>
      <sheetName val="REP (a)99-2000-2002 NV"/>
      <sheetName val="REP (a)99-2000-2002 VIE"/>
      <sheetName val="REP (a)99-2000-2002 NV+VIE"/>
      <sheetName val="#REF"/>
      <sheetName val="Fevrier 02"/>
      <sheetName val="mail du 251208"/>
      <sheetName val="Dist"/>
      <sheetName val="mail du 020108"/>
      <sheetName val="mail du 301208"/>
      <sheetName val="C de R"/>
      <sheetName val="import-mag"/>
      <sheetName val="PARAMETRE"/>
      <sheetName val="Loan Data"/>
      <sheetName val="Données de Base Prod"/>
      <sheetName val="synth des coûts TM&amp;DEP comprise"/>
      <sheetName val="Feuil5"/>
      <sheetName val="Audit gauge"/>
      <sheetName val="TB01"/>
      <sheetName val="Exemples vie"/>
      <sheetName val="Exemples décès"/>
      <sheetName val="Effectifs"/>
      <sheetName val="Raffinerie"/>
      <sheetName val="Doukkala"/>
      <sheetName val="Zemamra"/>
      <sheetName val="COSUMAR"/>
      <sheetName val="Budget-Forecast-Raff"/>
      <sheetName val="Budget-Forecast-DK"/>
      <sheetName val="Budget-Forecast-ZM"/>
      <sheetName val="Budget-Forecast-COS"/>
      <sheetName val="SBM_SCBG"/>
      <sheetName val="Ventes_Maroc_en_tonnes"/>
      <sheetName val="Ventes_Export_en_Tonnes"/>
      <sheetName val="Total_des_ventes_en_tonnes"/>
      <sheetName val="Info_Génér__sur_les_ventes"/>
      <sheetName val="C_A_Maroc"/>
      <sheetName val="C_A_Export"/>
      <sheetName val="Produits_accessoires"/>
      <sheetName val="Total_C_A"/>
      <sheetName val="Enc__C_A_Maroc_2002"/>
      <sheetName val="Enc__C_A_Export_2002"/>
      <sheetName val="Enc_Produits_accessoires"/>
      <sheetName val="TVA_Ventes_B_S"/>
      <sheetName val="Enc_Ventes_B_S"/>
      <sheetName val="Gestion_de_stock_pâte_à_papier"/>
      <sheetName val="I_P_P_E_P_E_M"/>
      <sheetName val="Autres_Pduits_d'exploitation"/>
      <sheetName val="Reprises_d'exploitation"/>
      <sheetName val="Sk_Finaux_au_31_12_2001"/>
      <sheetName val="Stand_consom_"/>
      <sheetName val="G_Sk_Bois_A_E_F"/>
      <sheetName val="G_Sk_Bois_privé"/>
      <sheetName val="G_Sk_Bois_importé"/>
      <sheetName val="G_Sk_Carbonate_de_soude"/>
      <sheetName val="G_Sk_Soufre"/>
      <sheetName val="G__Sk_Chaux"/>
      <sheetName val="G_Sk_Acide_sulfurique"/>
      <sheetName val="G_Sk_Acide_chloridrique"/>
      <sheetName val="G_Sk_Mistron_vapor"/>
      <sheetName val="G_Sk_Lesive_de_soude"/>
      <sheetName val="G_Sk_Sel"/>
      <sheetName val="G_Sk_Ph_Trisodique"/>
      <sheetName val="G_Sk_Hydrazine"/>
      <sheetName val="G_SK_Chlorate"/>
      <sheetName val="G_Sk_Anti-mousse"/>
      <sheetName val="G_SK_Acide_sulfamique"/>
      <sheetName val="G_Sk_Eau_oxygénée"/>
      <sheetName val="G_Sk_Nalco_8900"/>
      <sheetName val="G_Sk_Nalco_8610"/>
      <sheetName val="G_Sk_Nalco_808"/>
      <sheetName val="G_Sk_Nalco_74407"/>
      <sheetName val="G_Sk_Nalco_8683"/>
      <sheetName val="G_Sk_Nalco_74214"/>
      <sheetName val="G_Sk_M_Consommables"/>
      <sheetName val="G_Sk_Fuel_2"/>
      <sheetName val="G_Sk_FOD"/>
      <sheetName val="G_Sk_Propane"/>
      <sheetName val="G_Sk_Kraft_Blanchi"/>
      <sheetName val="G_Sk_Fil_de_fer_3"/>
      <sheetName val="G_Sk_Fil_de_fer_2,3"/>
      <sheetName val="Electricité_et_p_Services"/>
      <sheetName val="T_Achats_M_F"/>
      <sheetName val="TVA_Achats_M_F"/>
      <sheetName val="T_Achats_M_F_TTC"/>
      <sheetName val="Autres_achats_M_F_TTC"/>
      <sheetName val="Achats_MP_corrigé_par_var_Sk"/>
      <sheetName val="T_cons_M_F"/>
      <sheetName val="T_Var_Sk_M_F"/>
      <sheetName val="Sk_finaux_M_F_2002"/>
      <sheetName val="Inf_Géné_achats_M_F"/>
      <sheetName val="Pay_Bois_A_E_F"/>
      <sheetName val="Pay_Bois_privé"/>
      <sheetName val="Pay_Bois_Import"/>
      <sheetName val="Pay_Autres_M_P"/>
      <sheetName val="Pay_Electricité"/>
      <sheetName val="Pay_P_services"/>
      <sheetName val="Pay_Achats_M_F"/>
      <sheetName val="Antes_Ch_Externes"/>
      <sheetName val="TVA_Autres_ch_externes"/>
      <sheetName val="Pay_autres_Ch_Externes"/>
      <sheetName val="Tréso_a_ch_externes"/>
      <sheetName val="Impôts_et_taxes"/>
      <sheetName val="Tréso_I_Taxes"/>
      <sheetName val="Charges_de_personnel"/>
      <sheetName val="Tréso_Personnel"/>
      <sheetName val="Autres_charges_d'exploitation"/>
      <sheetName val="Dot_D'expl_et_de_prov_"/>
      <sheetName val="Produits_financiers"/>
      <sheetName val="Dettes_a_L_M_T_ET_Ch_Financière"/>
      <sheetName val="Tableau_des_Provisions"/>
      <sheetName val="CPC_mensuelle"/>
      <sheetName val="Bilan_2001"/>
      <sheetName val="Enc_Clients_2001"/>
      <sheetName val="Sort_Aut_Cré_A_Circul_"/>
      <sheetName val="Pay_Feur_Bilan_2001"/>
      <sheetName val="Sort_Etat_créditeur_Bilan_2001"/>
      <sheetName val="Sort_Aut_D_P_Circu_Bilan_2001"/>
      <sheetName val="Budget_TVA"/>
      <sheetName val="Résultat_2001"/>
      <sheetName val="TVA_Immobilisations"/>
      <sheetName val="Immo_TTC"/>
      <sheetName val="Pay_Immob_TTC"/>
      <sheetName val="Trésorerie_2002"/>
      <sheetName val="Cotisation_Minimale_2002"/>
      <sheetName val="Bilan_2002"/>
      <sheetName val="CPC_L_CIMENTS"/>
      <sheetName val="CPC_L_CEMENTOS"/>
      <sheetName val="CPC_L_MAROC"/>
      <sheetName val="ELIM_L_MAROC_GROUPE"/>
      <sheetName val="L_MAROC_GROUPE"/>
      <sheetName val="CPC_L_BETONS"/>
      <sheetName val="CPC_SIEP"/>
      <sheetName val="CPC_BUDGET_(2)"/>
      <sheetName val="RECAP_PAR_HYP"/>
      <sheetName val="CPC_BUDGET"/>
      <sheetName val="détail_capitaux"/>
      <sheetName val="récap_capitaux"/>
      <sheetName val="récap_LOG"/>
      <sheetName val="cpc_formatDG"/>
      <sheetName val="cpc_format_NAJM"/>
      <sheetName val="EVOLUTION_96-05"/>
      <sheetName val="CREDITS_PAR_BQE"/>
      <sheetName val="CREDITS_HORS_IMMOB"/>
      <sheetName val="CREDITS_IMMOB"/>
      <sheetName val="DEPOTS_PAR_BQE"/>
      <sheetName val="RESSOURCES_HORS_RME"/>
      <sheetName val="RESSOURCES_RME"/>
      <sheetName val="GRAPH_COMM"/>
      <sheetName val="Revenus_plac_2005"/>
      <sheetName val="calcul_immob_2002"/>
      <sheetName val="Prof&amp;Loss_DAS_F98"/>
      <sheetName val="S-Curve_Model"/>
      <sheetName val="Commercialization_Costs"/>
      <sheetName val="P&amp;L_PER_FAMILY_BRAND"/>
      <sheetName val="D_Etape_11"/>
      <sheetName val="REPORTING_GROUPE"/>
      <sheetName val="DETAIL_BUDGET"/>
      <sheetName val="Staffing_Comps"/>
      <sheetName val="SBM_SCBG1"/>
      <sheetName val="Ventes_Maroc_en_tonnes1"/>
      <sheetName val="Ventes_Export_en_Tonnes1"/>
      <sheetName val="Total_des_ventes_en_tonnes1"/>
      <sheetName val="Info_Génér__sur_les_ventes1"/>
      <sheetName val="C_A_Maroc1"/>
      <sheetName val="C_A_Export1"/>
      <sheetName val="Produits_accessoires1"/>
      <sheetName val="Total_C_A1"/>
      <sheetName val="Enc__C_A_Maroc_20021"/>
      <sheetName val="Enc__C_A_Export_20021"/>
      <sheetName val="Enc_Produits_accessoires1"/>
      <sheetName val="TVA_Ventes_B_S1"/>
      <sheetName val="Enc_Ventes_B_S1"/>
      <sheetName val="Gestion_de_stock_pâte_à_papier1"/>
      <sheetName val="I_P_P_E_P_E_M1"/>
      <sheetName val="Autres_Pduits_d'exploitation1"/>
      <sheetName val="Reprises_d'exploitation1"/>
      <sheetName val="Sk_Finaux_au_31_12_20011"/>
      <sheetName val="Stand_consom_1"/>
      <sheetName val="G_Sk_Bois_A_E_F1"/>
      <sheetName val="G_Sk_Bois_privé1"/>
      <sheetName val="G_Sk_Bois_importé1"/>
      <sheetName val="G_Sk_Carbonate_de_soude1"/>
      <sheetName val="G_Sk_Soufre1"/>
      <sheetName val="G__Sk_Chaux1"/>
      <sheetName val="G_Sk_Acide_sulfurique1"/>
      <sheetName val="G_Sk_Acide_chloridrique1"/>
      <sheetName val="G_Sk_Mistron_vapor1"/>
      <sheetName val="G_Sk_Lesive_de_soude1"/>
      <sheetName val="G_Sk_Sel1"/>
      <sheetName val="G_Sk_Ph_Trisodique1"/>
      <sheetName val="G_Sk_Hydrazine1"/>
      <sheetName val="G_SK_Chlorate1"/>
      <sheetName val="G_Sk_Anti-mousse1"/>
      <sheetName val="G_SK_Acide_sulfamique1"/>
      <sheetName val="G_Sk_Eau_oxygénée1"/>
      <sheetName val="G_Sk_Nalco_89001"/>
      <sheetName val="G_Sk_Nalco_86101"/>
      <sheetName val="G_Sk_Nalco_8081"/>
      <sheetName val="G_Sk_Nalco_744071"/>
      <sheetName val="G_Sk_Nalco_86831"/>
      <sheetName val="G_Sk_Nalco_742141"/>
      <sheetName val="G_Sk_M_Consommables1"/>
      <sheetName val="G_Sk_Fuel_21"/>
      <sheetName val="G_Sk_FOD1"/>
      <sheetName val="G_Sk_Propane1"/>
      <sheetName val="G_Sk_Kraft_Blanchi1"/>
      <sheetName val="G_Sk_Fil_de_fer_31"/>
      <sheetName val="G_Sk_Fil_de_fer_2,31"/>
      <sheetName val="Electricité_et_p_Services1"/>
      <sheetName val="T_Achats_M_F1"/>
      <sheetName val="TVA_Achats_M_F1"/>
      <sheetName val="T_Achats_M_F_TTC1"/>
      <sheetName val="Autres_achats_M_F_TTC1"/>
      <sheetName val="Achats_MP_corrigé_par_var_Sk1"/>
      <sheetName val="T_cons_M_F1"/>
      <sheetName val="T_Var_Sk_M_F1"/>
      <sheetName val="Sk_finaux_M_F_20021"/>
      <sheetName val="Inf_Géné_achats_M_F1"/>
      <sheetName val="Pay_Bois_A_E_F1"/>
      <sheetName val="Pay_Bois_privé1"/>
      <sheetName val="Pay_Bois_Import1"/>
      <sheetName val="Pay_Autres_M_P1"/>
      <sheetName val="Pay_Electricité1"/>
      <sheetName val="Pay_P_services1"/>
      <sheetName val="Pay_Achats_M_F1"/>
      <sheetName val="Antes_Ch_Externes1"/>
      <sheetName val="TVA_Autres_ch_externes1"/>
      <sheetName val="Pay_autres_Ch_Externes1"/>
      <sheetName val="Tréso_a_ch_externes1"/>
      <sheetName val="Impôts_et_taxes1"/>
      <sheetName val="Tréso_I_Taxes1"/>
      <sheetName val="Charges_de_personnel1"/>
      <sheetName val="Tréso_Personnel1"/>
      <sheetName val="Autres_charges_d'exploitation1"/>
      <sheetName val="Dot_D'expl_et_de_prov_1"/>
      <sheetName val="Produits_financiers1"/>
      <sheetName val="Dettes_a_L_M_T_ET_Ch_Financièr1"/>
      <sheetName val="Tableau_des_Provisions1"/>
      <sheetName val="CPC_mensuelle1"/>
      <sheetName val="Bilan_20011"/>
      <sheetName val="Enc_Clients_20011"/>
      <sheetName val="Sort_Aut_Cré_A_Circul_1"/>
      <sheetName val="Pay_Feur_Bilan_20011"/>
      <sheetName val="Sort_Etat_créditeur_Bilan_20011"/>
      <sheetName val="Sort_Aut_D_P_Circu_Bilan_20011"/>
      <sheetName val="Budget_TVA1"/>
      <sheetName val="Résultat_20011"/>
      <sheetName val="TVA_Immobilisations1"/>
      <sheetName val="Immo_TTC1"/>
      <sheetName val="Pay_Immob_TTC1"/>
      <sheetName val="Trésorerie_20021"/>
      <sheetName val="Cotisation_Minimale_20021"/>
      <sheetName val="Bilan_20021"/>
      <sheetName val="CPC_L_CIMENTS1"/>
      <sheetName val="CPC_L_CEMENTOS1"/>
      <sheetName val="CPC_L_MAROC1"/>
      <sheetName val="Parameters"/>
      <sheetName val="SBM_SCBG2"/>
      <sheetName val="SBM_SCBG7"/>
      <sheetName val="Ventes_Maroc_en_tonnes7"/>
      <sheetName val="Ventes_Export_en_Tonnes7"/>
      <sheetName val="Total_des_ventes_en_tonnes7"/>
      <sheetName val="Info_Génér__sur_les_ventes7"/>
      <sheetName val="C_A_Maroc7"/>
      <sheetName val="C_A_Export7"/>
      <sheetName val="Produits_accessoires7"/>
      <sheetName val="Total_C_A7"/>
      <sheetName val="Enc__C_A_Maroc_20027"/>
      <sheetName val="Enc__C_A_Export_20027"/>
      <sheetName val="Enc_Produits_accessoires7"/>
      <sheetName val="TVA_Ventes_B_S7"/>
      <sheetName val="Enc_Ventes_B_S7"/>
      <sheetName val="Gestion_de_stock_pâte_à_papier7"/>
      <sheetName val="I_P_P_E_P_E_M7"/>
      <sheetName val="Autres_Pduits_d'exploitation7"/>
      <sheetName val="Reprises_d'exploitation7"/>
      <sheetName val="Sk_Finaux_au_31_12_20017"/>
      <sheetName val="Stand_consom_7"/>
      <sheetName val="G_Sk_Bois_A_E_F7"/>
      <sheetName val="G_Sk_Bois_privé7"/>
      <sheetName val="G_Sk_Bois_importé7"/>
      <sheetName val="G_Sk_Carbonate_de_soude7"/>
      <sheetName val="G_Sk_Soufre7"/>
      <sheetName val="G__Sk_Chaux7"/>
      <sheetName val="G_Sk_Acide_sulfurique7"/>
      <sheetName val="G_Sk_Acide_chloridrique7"/>
      <sheetName val="G_Sk_Mistron_vapor7"/>
      <sheetName val="G_Sk_Lesive_de_soude7"/>
      <sheetName val="G_Sk_Sel7"/>
      <sheetName val="G_Sk_Ph_Trisodique7"/>
      <sheetName val="G_Sk_Hydrazine7"/>
      <sheetName val="G_SK_Chlorate7"/>
      <sheetName val="G_Sk_Anti-mousse7"/>
      <sheetName val="G_SK_Acide_sulfamique7"/>
      <sheetName val="G_Sk_Eau_oxygénée7"/>
      <sheetName val="G_Sk_Nalco_89007"/>
      <sheetName val="G_Sk_Nalco_86107"/>
      <sheetName val="G_Sk_Nalco_8087"/>
      <sheetName val="G_Sk_Nalco_744077"/>
      <sheetName val="G_Sk_Nalco_86837"/>
      <sheetName val="G_Sk_Nalco_742147"/>
      <sheetName val="G_Sk_M_Consommables7"/>
      <sheetName val="G_Sk_Fuel_27"/>
      <sheetName val="G_Sk_FOD7"/>
      <sheetName val="G_Sk_Propane7"/>
      <sheetName val="G_Sk_Kraft_Blanchi7"/>
      <sheetName val="G_Sk_Fil_de_fer_37"/>
      <sheetName val="G_Sk_Fil_de_fer_2,37"/>
      <sheetName val="Electricité_et_p_Services7"/>
      <sheetName val="T_Achats_M_F7"/>
      <sheetName val="TVA_Achats_M_F7"/>
      <sheetName val="T_Achats_M_F_TTC7"/>
      <sheetName val="Autres_achats_M_F_TTC7"/>
      <sheetName val="Achats_MP_corrigé_par_var_Sk7"/>
      <sheetName val="T_cons_M_F7"/>
      <sheetName val="T_Var_Sk_M_F7"/>
      <sheetName val="Sk_finaux_M_F_20027"/>
      <sheetName val="Inf_Géné_achats_M_F7"/>
      <sheetName val="Pay_Bois_A_E_F7"/>
      <sheetName val="Pay_Bois_privé7"/>
      <sheetName val="Pay_Bois_Import7"/>
      <sheetName val="Pay_Autres_M_P7"/>
      <sheetName val="Pay_Electricité7"/>
      <sheetName val="Pay_P_services7"/>
      <sheetName val="Pay_Achats_M_F7"/>
      <sheetName val="Antes_Ch_Externes7"/>
      <sheetName val="TVA_Autres_ch_externes7"/>
      <sheetName val="Pay_autres_Ch_Externes7"/>
      <sheetName val="Tréso_a_ch_externes7"/>
      <sheetName val="Impôts_et_taxes7"/>
      <sheetName val="Tréso_I_Taxes7"/>
      <sheetName val="Charges_de_personnel7"/>
      <sheetName val="Tréso_Personnel7"/>
      <sheetName val="Autres_charges_d'exploitation7"/>
      <sheetName val="Dot_D'expl_et_de_prov_7"/>
      <sheetName val="Produits_financiers7"/>
      <sheetName val="Dettes_a_L_M_T_ET_Ch_Financièr7"/>
      <sheetName val="Tableau_des_Provisions7"/>
      <sheetName val="CPC_mensuelle7"/>
      <sheetName val="Bilan_20017"/>
      <sheetName val="Enc_Clients_20017"/>
      <sheetName val="Sort_Aut_Cré_A_Circul_7"/>
      <sheetName val="Pay_Feur_Bilan_20017"/>
      <sheetName val="Sort_Etat_créditeur_Bilan_20017"/>
      <sheetName val="Sort_Aut_D_P_Circu_Bilan_20017"/>
      <sheetName val="Budget_TVA7"/>
      <sheetName val="Résultat_20017"/>
      <sheetName val="TVA_Immobilisations7"/>
      <sheetName val="Immo_TTC7"/>
      <sheetName val="Pay_Immob_TTC7"/>
      <sheetName val="Trésorerie_20027"/>
      <sheetName val="Cotisation_Minimale_20027"/>
      <sheetName val="Bilan_20027"/>
      <sheetName val="CPC_L_CIMENTS7"/>
      <sheetName val="CPC_L_CEMENTOS7"/>
      <sheetName val="CPC_L_MAROC7"/>
      <sheetName val="ELIM_L_MAROC_GROUPE6"/>
      <sheetName val="L_MAROC_GROUPE6"/>
      <sheetName val="CPC_L_BETONS6"/>
      <sheetName val="CPC_SIEP6"/>
      <sheetName val="CPC_BUDGET_(2)6"/>
      <sheetName val="RECAP_PAR_HYP6"/>
      <sheetName val="CPC_BUDGET6"/>
      <sheetName val="détail_capitaux6"/>
      <sheetName val="récap_capitaux6"/>
      <sheetName val="récap_LOG6"/>
      <sheetName val="cpc_formatDG6"/>
      <sheetName val="cpc_format_NAJM6"/>
      <sheetName val="EVOLUTION_96-056"/>
      <sheetName val="CREDITS_PAR_BQE6"/>
      <sheetName val="CREDITS_HORS_IMMOB6"/>
      <sheetName val="CREDITS_IMMOB6"/>
      <sheetName val="DEPOTS_PAR_BQE6"/>
      <sheetName val="RESSOURCES_HORS_RME6"/>
      <sheetName val="RESSOURCES_RME6"/>
      <sheetName val="GRAPH_COMM6"/>
      <sheetName val="Revenus_plac_20056"/>
      <sheetName val="calcul_immob_20026"/>
      <sheetName val="Prof&amp;Loss_DAS_F986"/>
      <sheetName val="S-Curve_Model6"/>
      <sheetName val="Commercialization_Costs6"/>
      <sheetName val="P&amp;L_PER_FAMILY_BRAND6"/>
      <sheetName val="D_Etape_116"/>
      <sheetName val="REPORTING_GROUPE6"/>
      <sheetName val="DETAIL_BUDGET6"/>
      <sheetName val="Staffing_Comps6"/>
      <sheetName val="Ventes_Services_&amp;_Redevances5"/>
      <sheetName val="H;_économiques_et_financières5"/>
      <sheetName val="B97FFFFF_XLS5"/>
      <sheetName val="REP_(a)5"/>
      <sheetName val="REP_(a)99-2000-2002_NV5"/>
      <sheetName val="REP_(a)99-2000-2002_VIE5"/>
      <sheetName val="REP_(a)99-2000-2002_NV+VIE5"/>
      <sheetName val="Fevrier_025"/>
      <sheetName val="mail_du_2512085"/>
      <sheetName val="mail_du_0201085"/>
      <sheetName val="mail_du_3012085"/>
      <sheetName val="C_de_R5"/>
      <sheetName val="Loan_Data5"/>
      <sheetName val="Données_de_Base_Prod5"/>
      <sheetName val="synth_des_coûts_TM&amp;DEP_compris5"/>
      <sheetName val="Audit_gauge5"/>
      <sheetName val="Exemples_vie5"/>
      <sheetName val="Exemples_décès5"/>
      <sheetName val="Start-up_financing4"/>
      <sheetName val="Opex"/>
      <sheetName val="Ventes_Maroc_en_tonnes2"/>
      <sheetName val="Ventes_Export_en_Tonnes2"/>
      <sheetName val="Total_des_ventes_en_tonnes2"/>
      <sheetName val="Info_Génér__sur_les_ventes2"/>
      <sheetName val="C_A_Maroc2"/>
      <sheetName val="C_A_Export2"/>
      <sheetName val="Produits_accessoires2"/>
      <sheetName val="Total_C_A2"/>
      <sheetName val="Enc__C_A_Maroc_20022"/>
      <sheetName val="Enc__C_A_Export_20022"/>
      <sheetName val="Enc_Produits_accessoires2"/>
      <sheetName val="TVA_Ventes_B_S2"/>
      <sheetName val="Enc_Ventes_B_S2"/>
      <sheetName val="Gestion_de_stock_pâte_à_papier2"/>
      <sheetName val="I_P_P_E_P_E_M2"/>
      <sheetName val="Autres_Pduits_d'exploitation2"/>
      <sheetName val="Reprises_d'exploitation2"/>
      <sheetName val="Sk_Finaux_au_31_12_20012"/>
      <sheetName val="Stand_consom_2"/>
      <sheetName val="G_Sk_Bois_A_E_F2"/>
      <sheetName val="G_Sk_Bois_privé2"/>
      <sheetName val="G_Sk_Bois_importé2"/>
      <sheetName val="G_Sk_Carbonate_de_soude2"/>
      <sheetName val="G_Sk_Soufre2"/>
      <sheetName val="G__Sk_Chaux2"/>
      <sheetName val="G_Sk_Acide_sulfurique2"/>
      <sheetName val="G_Sk_Acide_chloridrique2"/>
      <sheetName val="G_Sk_Mistron_vapor2"/>
      <sheetName val="G_Sk_Lesive_de_soude2"/>
      <sheetName val="G_Sk_Sel2"/>
      <sheetName val="G_Sk_Ph_Trisodique2"/>
      <sheetName val="G_Sk_Hydrazine2"/>
      <sheetName val="G_SK_Chlorate2"/>
      <sheetName val="G_Sk_Anti-mousse2"/>
      <sheetName val="G_SK_Acide_sulfamique2"/>
      <sheetName val="G_Sk_Eau_oxygénée2"/>
      <sheetName val="G_Sk_Nalco_89002"/>
      <sheetName val="G_Sk_Nalco_86102"/>
      <sheetName val="G_Sk_Nalco_8082"/>
      <sheetName val="G_Sk_Nalco_744072"/>
      <sheetName val="G_Sk_Nalco_86832"/>
      <sheetName val="G_Sk_Nalco_742142"/>
      <sheetName val="G_Sk_M_Consommables2"/>
      <sheetName val="G_Sk_Fuel_22"/>
      <sheetName val="G_Sk_FOD2"/>
      <sheetName val="G_Sk_Propane2"/>
      <sheetName val="G_Sk_Kraft_Blanchi2"/>
      <sheetName val="G_Sk_Fil_de_fer_32"/>
      <sheetName val="G_Sk_Fil_de_fer_2,32"/>
      <sheetName val="Electricité_et_p_Services2"/>
      <sheetName val="T_Achats_M_F2"/>
      <sheetName val="TVA_Achats_M_F2"/>
      <sheetName val="T_Achats_M_F_TTC2"/>
      <sheetName val="Autres_achats_M_F_TTC2"/>
      <sheetName val="Achats_MP_corrigé_par_var_Sk2"/>
      <sheetName val="T_cons_M_F2"/>
      <sheetName val="T_Var_Sk_M_F2"/>
      <sheetName val="Sk_finaux_M_F_20022"/>
      <sheetName val="Inf_Géné_achats_M_F2"/>
      <sheetName val="Pay_Bois_A_E_F2"/>
      <sheetName val="Pay_Bois_privé2"/>
      <sheetName val="Pay_Bois_Import2"/>
      <sheetName val="Pay_Autres_M_P2"/>
      <sheetName val="Pay_Electricité2"/>
      <sheetName val="Pay_P_services2"/>
      <sheetName val="Pay_Achats_M_F2"/>
      <sheetName val="Antes_Ch_Externes2"/>
      <sheetName val="TVA_Autres_ch_externes2"/>
      <sheetName val="Pay_autres_Ch_Externes2"/>
      <sheetName val="Tréso_a_ch_externes2"/>
      <sheetName val="Impôts_et_taxes2"/>
      <sheetName val="Tréso_I_Taxes2"/>
      <sheetName val="Charges_de_personnel2"/>
      <sheetName val="Tréso_Personnel2"/>
      <sheetName val="Autres_charges_d'exploitation2"/>
      <sheetName val="Dot_D'expl_et_de_prov_2"/>
      <sheetName val="Produits_financiers2"/>
      <sheetName val="Dettes_a_L_M_T_ET_Ch_Financièr2"/>
      <sheetName val="Tableau_des_Provisions2"/>
      <sheetName val="CPC_mensuelle2"/>
      <sheetName val="Bilan_20012"/>
      <sheetName val="Enc_Clients_20012"/>
      <sheetName val="Sort_Aut_Cré_A_Circul_2"/>
      <sheetName val="Pay_Feur_Bilan_20012"/>
      <sheetName val="Sort_Etat_créditeur_Bilan_20012"/>
      <sheetName val="Sort_Aut_D_P_Circu_Bilan_20012"/>
      <sheetName val="Budget_TVA2"/>
      <sheetName val="Résultat_20012"/>
      <sheetName val="TVA_Immobilisations2"/>
      <sheetName val="Immo_TTC2"/>
      <sheetName val="Pay_Immob_TTC2"/>
      <sheetName val="Trésorerie_20022"/>
      <sheetName val="Cotisation_Minimale_20022"/>
      <sheetName val="Bilan_20022"/>
      <sheetName val="CPC_L_CIMENTS2"/>
      <sheetName val="CPC_L_CEMENTOS2"/>
      <sheetName val="CPC_L_MAROC2"/>
      <sheetName val="ELIM_L_MAROC_GROUPE1"/>
      <sheetName val="L_MAROC_GROUPE1"/>
      <sheetName val="CPC_L_BETONS1"/>
      <sheetName val="CPC_SIEP1"/>
      <sheetName val="CPC_BUDGET_(2)1"/>
      <sheetName val="RECAP_PAR_HYP1"/>
      <sheetName val="CPC_BUDGET1"/>
      <sheetName val="détail_capitaux1"/>
      <sheetName val="récap_capitaux1"/>
      <sheetName val="récap_LOG1"/>
      <sheetName val="cpc_formatDG1"/>
      <sheetName val="cpc_format_NAJM1"/>
      <sheetName val="EVOLUTION_96-051"/>
      <sheetName val="CREDITS_PAR_BQE1"/>
      <sheetName val="CREDITS_HORS_IMMOB1"/>
      <sheetName val="CREDITS_IMMOB1"/>
      <sheetName val="DEPOTS_PAR_BQE1"/>
      <sheetName val="RESSOURCES_HORS_RME1"/>
      <sheetName val="RESSOURCES_RME1"/>
      <sheetName val="GRAPH_COMM1"/>
      <sheetName val="Revenus_plac_20051"/>
      <sheetName val="calcul_immob_20021"/>
      <sheetName val="Prof&amp;Loss_DAS_F981"/>
      <sheetName val="S-Curve_Model1"/>
      <sheetName val="Commercialization_Costs1"/>
      <sheetName val="P&amp;L_PER_FAMILY_BRAND1"/>
      <sheetName val="D_Etape_111"/>
      <sheetName val="REPORTING_GROUPE1"/>
      <sheetName val="DETAIL_BUDGET1"/>
      <sheetName val="Staffing_Comps1"/>
      <sheetName val="Ventes_Services_&amp;_Redevances"/>
      <sheetName val="H;_économiques_et_financières"/>
      <sheetName val="B97FFFFF_XLS"/>
      <sheetName val="REP_(a)"/>
      <sheetName val="REP_(a)99-2000-2002_NV"/>
      <sheetName val="REP_(a)99-2000-2002_VIE"/>
      <sheetName val="REP_(a)99-2000-2002_NV+VIE"/>
      <sheetName val="Fevrier_02"/>
      <sheetName val="mail_du_251208"/>
      <sheetName val="mail_du_020108"/>
      <sheetName val="mail_du_301208"/>
      <sheetName val="C_de_R"/>
      <sheetName val="Loan_Data"/>
      <sheetName val="Données_de_Base_Prod"/>
      <sheetName val="synth_des_coûts_TM&amp;DEP_comprise"/>
      <sheetName val="Audit_gauge"/>
      <sheetName val="Exemples_vie"/>
      <sheetName val="Exemples_décès"/>
      <sheetName val="SBM_SCBG3"/>
      <sheetName val="Ventes_Maroc_en_tonnes3"/>
      <sheetName val="Ventes_Export_en_Tonnes3"/>
      <sheetName val="Total_des_ventes_en_tonnes3"/>
      <sheetName val="Info_Génér__sur_les_ventes3"/>
      <sheetName val="C_A_Maroc3"/>
      <sheetName val="C_A_Export3"/>
      <sheetName val="Produits_accessoires3"/>
      <sheetName val="Total_C_A3"/>
      <sheetName val="Enc__C_A_Maroc_20023"/>
      <sheetName val="Enc__C_A_Export_20023"/>
      <sheetName val="Enc_Produits_accessoires3"/>
      <sheetName val="TVA_Ventes_B_S3"/>
      <sheetName val="Enc_Ventes_B_S3"/>
      <sheetName val="Gestion_de_stock_pâte_à_papier3"/>
      <sheetName val="I_P_P_E_P_E_M3"/>
      <sheetName val="Autres_Pduits_d'exploitation3"/>
      <sheetName val="Reprises_d'exploitation3"/>
      <sheetName val="Sk_Finaux_au_31_12_20013"/>
      <sheetName val="Stand_consom_3"/>
      <sheetName val="G_Sk_Bois_A_E_F3"/>
      <sheetName val="G_Sk_Bois_privé3"/>
      <sheetName val="G_Sk_Bois_importé3"/>
      <sheetName val="G_Sk_Carbonate_de_soude3"/>
      <sheetName val="G_Sk_Soufre3"/>
      <sheetName val="G__Sk_Chaux3"/>
      <sheetName val="G_Sk_Acide_sulfurique3"/>
      <sheetName val="G_Sk_Acide_chloridrique3"/>
      <sheetName val="G_Sk_Mistron_vapor3"/>
      <sheetName val="G_Sk_Lesive_de_soude3"/>
      <sheetName val="G_Sk_Sel3"/>
      <sheetName val="G_Sk_Ph_Trisodique3"/>
      <sheetName val="G_Sk_Hydrazine3"/>
      <sheetName val="G_SK_Chlorate3"/>
      <sheetName val="G_Sk_Anti-mousse3"/>
      <sheetName val="G_SK_Acide_sulfamique3"/>
      <sheetName val="G_Sk_Eau_oxygénée3"/>
      <sheetName val="G_Sk_Nalco_89003"/>
      <sheetName val="G_Sk_Nalco_86103"/>
      <sheetName val="G_Sk_Nalco_8083"/>
      <sheetName val="G_Sk_Nalco_744073"/>
      <sheetName val="G_Sk_Nalco_86833"/>
      <sheetName val="G_Sk_Nalco_742143"/>
      <sheetName val="G_Sk_M_Consommables3"/>
      <sheetName val="G_Sk_Fuel_23"/>
      <sheetName val="G_Sk_FOD3"/>
      <sheetName val="G_Sk_Propane3"/>
      <sheetName val="G_Sk_Kraft_Blanchi3"/>
      <sheetName val="G_Sk_Fil_de_fer_33"/>
      <sheetName val="G_Sk_Fil_de_fer_2,33"/>
      <sheetName val="Electricité_et_p_Services3"/>
      <sheetName val="T_Achats_M_F3"/>
      <sheetName val="TVA_Achats_M_F3"/>
      <sheetName val="T_Achats_M_F_TTC3"/>
      <sheetName val="Autres_achats_M_F_TTC3"/>
      <sheetName val="Achats_MP_corrigé_par_var_Sk3"/>
      <sheetName val="T_cons_M_F3"/>
      <sheetName val="T_Var_Sk_M_F3"/>
      <sheetName val="Sk_finaux_M_F_20023"/>
      <sheetName val="Inf_Géné_achats_M_F3"/>
      <sheetName val="Pay_Bois_A_E_F3"/>
      <sheetName val="Pay_Bois_privé3"/>
      <sheetName val="Pay_Bois_Import3"/>
      <sheetName val="Pay_Autres_M_P3"/>
      <sheetName val="Pay_Electricité3"/>
      <sheetName val="Pay_P_services3"/>
      <sheetName val="Pay_Achats_M_F3"/>
      <sheetName val="Antes_Ch_Externes3"/>
      <sheetName val="TVA_Autres_ch_externes3"/>
      <sheetName val="Pay_autres_Ch_Externes3"/>
      <sheetName val="Tréso_a_ch_externes3"/>
      <sheetName val="Impôts_et_taxes3"/>
      <sheetName val="Tréso_I_Taxes3"/>
      <sheetName val="Charges_de_personnel3"/>
      <sheetName val="Tréso_Personnel3"/>
      <sheetName val="Autres_charges_d'exploitation3"/>
      <sheetName val="Dot_D'expl_et_de_prov_3"/>
      <sheetName val="Produits_financiers3"/>
      <sheetName val="Dettes_a_L_M_T_ET_Ch_Financièr3"/>
      <sheetName val="Tableau_des_Provisions3"/>
      <sheetName val="CPC_mensuelle3"/>
      <sheetName val="Bilan_20013"/>
      <sheetName val="Enc_Clients_20013"/>
      <sheetName val="Sort_Aut_Cré_A_Circul_3"/>
      <sheetName val="Pay_Feur_Bilan_20013"/>
      <sheetName val="Sort_Etat_créditeur_Bilan_20013"/>
      <sheetName val="Sort_Aut_D_P_Circu_Bilan_20013"/>
      <sheetName val="Budget_TVA3"/>
      <sheetName val="Résultat_20013"/>
      <sheetName val="TVA_Immobilisations3"/>
      <sheetName val="Immo_TTC3"/>
      <sheetName val="Pay_Immob_TTC3"/>
      <sheetName val="Trésorerie_20023"/>
      <sheetName val="Cotisation_Minimale_20023"/>
      <sheetName val="Bilan_20023"/>
      <sheetName val="CPC_L_CIMENTS3"/>
      <sheetName val="CPC_L_CEMENTOS3"/>
      <sheetName val="CPC_L_MAROC3"/>
      <sheetName val="ELIM_L_MAROC_GROUPE2"/>
      <sheetName val="L_MAROC_GROUPE2"/>
      <sheetName val="CPC_L_BETONS2"/>
      <sheetName val="CPC_SIEP2"/>
      <sheetName val="CPC_BUDGET_(2)2"/>
      <sheetName val="RECAP_PAR_HYP2"/>
      <sheetName val="CPC_BUDGET2"/>
      <sheetName val="détail_capitaux2"/>
      <sheetName val="récap_capitaux2"/>
      <sheetName val="récap_LOG2"/>
      <sheetName val="cpc_formatDG2"/>
      <sheetName val="cpc_format_NAJM2"/>
      <sheetName val="EVOLUTION_96-052"/>
      <sheetName val="CREDITS_PAR_BQE2"/>
      <sheetName val="CREDITS_HORS_IMMOB2"/>
      <sheetName val="CREDITS_IMMOB2"/>
      <sheetName val="DEPOTS_PAR_BQE2"/>
      <sheetName val="RESSOURCES_HORS_RME2"/>
      <sheetName val="RESSOURCES_RME2"/>
      <sheetName val="GRAPH_COMM2"/>
      <sheetName val="Revenus_plac_20052"/>
      <sheetName val="calcul_immob_20022"/>
      <sheetName val="Prof&amp;Loss_DAS_F982"/>
      <sheetName val="S-Curve_Model2"/>
      <sheetName val="Commercialization_Costs2"/>
      <sheetName val="P&amp;L_PER_FAMILY_BRAND2"/>
      <sheetName val="D_Etape_112"/>
      <sheetName val="REPORTING_GROUPE2"/>
      <sheetName val="DETAIL_BUDGET2"/>
      <sheetName val="Staffing_Comps2"/>
      <sheetName val="Ventes_Services_&amp;_Redevances1"/>
      <sheetName val="H;_économiques_et_financières1"/>
      <sheetName val="B97FFFFF_XLS1"/>
      <sheetName val="REP_(a)1"/>
      <sheetName val="REP_(a)99-2000-2002_NV1"/>
      <sheetName val="REP_(a)99-2000-2002_VIE1"/>
      <sheetName val="REP_(a)99-2000-2002_NV+VIE1"/>
      <sheetName val="Fevrier_021"/>
      <sheetName val="mail_du_2512081"/>
      <sheetName val="mail_du_0201081"/>
      <sheetName val="mail_du_3012081"/>
      <sheetName val="C_de_R1"/>
      <sheetName val="Loan_Data1"/>
      <sheetName val="Données_de_Base_Prod1"/>
      <sheetName val="synth_des_coûts_TM&amp;DEP_compris1"/>
      <sheetName val="Audit_gauge1"/>
      <sheetName val="Exemples_vie1"/>
      <sheetName val="Exemples_décès1"/>
      <sheetName val="Start-up_financing"/>
      <sheetName val="AO"/>
      <sheetName val="AMP"/>
      <sheetName val="Mod?le"/>
      <sheetName val="mod?lisation"/>
      <sheetName val="d?tail_capitaux3"/>
      <sheetName val="r?cap_capitaux3"/>
      <sheetName val="r?cap_LOG3"/>
      <sheetName val="d?p?ts"/>
      <sheetName val="Données"/>
      <sheetName val="Carat"/>
      <sheetName val="\\Younes\younes\Dcg2\prébud99\B"/>
      <sheetName val="ESG_social3"/>
      <sheetName val="TF_social3"/>
      <sheetName val="Dette_13"/>
      <sheetName val="D+R_99-00-01_Trié3"/>
      <sheetName val="SBM_SCBG4"/>
      <sheetName val="Ventes_Maroc_en_tonnes4"/>
      <sheetName val="Ventes_Export_en_Tonnes4"/>
      <sheetName val="Total_des_ventes_en_tonnes4"/>
      <sheetName val="Info_Génér__sur_les_ventes4"/>
      <sheetName val="C_A_Maroc4"/>
      <sheetName val="C_A_Export4"/>
      <sheetName val="Produits_accessoires4"/>
      <sheetName val="Total_C_A4"/>
      <sheetName val="Enc__C_A_Maroc_20024"/>
      <sheetName val="Enc__C_A_Export_20024"/>
      <sheetName val="Enc_Produits_accessoires4"/>
      <sheetName val="TVA_Ventes_B_S4"/>
      <sheetName val="Enc_Ventes_B_S4"/>
      <sheetName val="Gestion_de_stock_pâte_à_papier4"/>
      <sheetName val="I_P_P_E_P_E_M4"/>
      <sheetName val="Autres_Pduits_d'exploitation4"/>
      <sheetName val="Reprises_d'exploitation4"/>
      <sheetName val="Sk_Finaux_au_31_12_20014"/>
      <sheetName val="Stand_consom_4"/>
      <sheetName val="G_Sk_Bois_A_E_F4"/>
      <sheetName val="G_Sk_Bois_privé4"/>
      <sheetName val="G_Sk_Bois_importé4"/>
      <sheetName val="G_Sk_Carbonate_de_soude4"/>
      <sheetName val="G_Sk_Soufre4"/>
      <sheetName val="G__Sk_Chaux4"/>
      <sheetName val="G_Sk_Acide_sulfurique4"/>
      <sheetName val="G_Sk_Acide_chloridrique4"/>
      <sheetName val="G_Sk_Mistron_vapor4"/>
      <sheetName val="G_Sk_Lesive_de_soude4"/>
      <sheetName val="G_Sk_Sel4"/>
      <sheetName val="G_Sk_Ph_Trisodique4"/>
      <sheetName val="G_Sk_Hydrazine4"/>
      <sheetName val="G_SK_Chlorate4"/>
      <sheetName val="G_Sk_Anti-mousse4"/>
      <sheetName val="G_SK_Acide_sulfamique4"/>
      <sheetName val="G_Sk_Eau_oxygénée4"/>
      <sheetName val="G_Sk_Nalco_89004"/>
      <sheetName val="G_Sk_Nalco_86104"/>
      <sheetName val="G_Sk_Nalco_8084"/>
      <sheetName val="G_Sk_Nalco_744074"/>
      <sheetName val="G_Sk_Nalco_86834"/>
      <sheetName val="G_Sk_Nalco_742144"/>
      <sheetName val="G_Sk_M_Consommables4"/>
      <sheetName val="G_Sk_Fuel_24"/>
      <sheetName val="G_Sk_FOD4"/>
      <sheetName val="G_Sk_Propane4"/>
      <sheetName val="G_Sk_Kraft_Blanchi4"/>
      <sheetName val="G_Sk_Fil_de_fer_34"/>
      <sheetName val="G_Sk_Fil_de_fer_2,34"/>
      <sheetName val="Electricité_et_p_Services4"/>
      <sheetName val="T_Achats_M_F4"/>
      <sheetName val="TVA_Achats_M_F4"/>
      <sheetName val="T_Achats_M_F_TTC4"/>
      <sheetName val="Autres_achats_M_F_TTC4"/>
      <sheetName val="Achats_MP_corrigé_par_var_Sk4"/>
      <sheetName val="T_cons_M_F4"/>
      <sheetName val="T_Var_Sk_M_F4"/>
      <sheetName val="Sk_finaux_M_F_20024"/>
      <sheetName val="Inf_Géné_achats_M_F4"/>
      <sheetName val="Pay_Bois_A_E_F4"/>
      <sheetName val="Pay_Bois_privé4"/>
      <sheetName val="Pay_Bois_Import4"/>
      <sheetName val="Pay_Autres_M_P4"/>
      <sheetName val="Pay_Electricité4"/>
      <sheetName val="Pay_P_services4"/>
      <sheetName val="Pay_Achats_M_F4"/>
      <sheetName val="Antes_Ch_Externes4"/>
      <sheetName val="TVA_Autres_ch_externes4"/>
      <sheetName val="Pay_autres_Ch_Externes4"/>
      <sheetName val="Tréso_a_ch_externes4"/>
      <sheetName val="Impôts_et_taxes4"/>
      <sheetName val="Tréso_I_Taxes4"/>
      <sheetName val="Charges_de_personnel4"/>
      <sheetName val="Tréso_Personnel4"/>
      <sheetName val="Autres_charges_d'exploitation4"/>
      <sheetName val="Dot_D'expl_et_de_prov_4"/>
      <sheetName val="Produits_financiers4"/>
      <sheetName val="Dettes_a_L_M_T_ET_Ch_Financièr4"/>
      <sheetName val="Tableau_des_Provisions4"/>
      <sheetName val="CPC_mensuelle4"/>
      <sheetName val="Bilan_20014"/>
      <sheetName val="Enc_Clients_20014"/>
      <sheetName val="Sort_Aut_Cré_A_Circul_4"/>
      <sheetName val="Pay_Feur_Bilan_20014"/>
      <sheetName val="Sort_Etat_créditeur_Bilan_20014"/>
      <sheetName val="Sort_Aut_D_P_Circu_Bilan_20014"/>
      <sheetName val="Budget_TVA4"/>
      <sheetName val="Résultat_20014"/>
      <sheetName val="TVA_Immobilisations4"/>
      <sheetName val="Immo_TTC4"/>
      <sheetName val="Pay_Immob_TTC4"/>
      <sheetName val="Trésorerie_20024"/>
      <sheetName val="Cotisation_Minimale_20024"/>
      <sheetName val="Bilan_20024"/>
      <sheetName val="CPC_L_CIMENTS4"/>
      <sheetName val="CPC_L_CEMENTOS4"/>
      <sheetName val="CPC_L_MAROC4"/>
      <sheetName val="ELIM_L_MAROC_GROUPE3"/>
      <sheetName val="L_MAROC_GROUPE3"/>
      <sheetName val="CPC_L_BETONS3"/>
      <sheetName val="CPC_SIEP3"/>
      <sheetName val="CPC_BUDGET_(2)3"/>
      <sheetName val="RECAP_PAR_HYP3"/>
      <sheetName val="CPC_BUDGET3"/>
      <sheetName val="détail_capitaux3"/>
      <sheetName val="récap_capitaux3"/>
      <sheetName val="récap_LOG3"/>
      <sheetName val="cpc_formatDG3"/>
      <sheetName val="cpc_format_NAJM3"/>
      <sheetName val="EVOLUTION_96-053"/>
      <sheetName val="CREDITS_PAR_BQE3"/>
      <sheetName val="CREDITS_HORS_IMMOB3"/>
      <sheetName val="CREDITS_IMMOB3"/>
      <sheetName val="DEPOTS_PAR_BQE3"/>
      <sheetName val="RESSOURCES_HORS_RME3"/>
      <sheetName val="RESSOURCES_RME3"/>
      <sheetName val="GRAPH_COMM3"/>
      <sheetName val="Revenus_plac_20053"/>
      <sheetName val="calcul_immob_20023"/>
      <sheetName val="Prof&amp;Loss_DAS_F983"/>
      <sheetName val="S-Curve_Model3"/>
      <sheetName val="Commercialization_Costs3"/>
      <sheetName val="P&amp;L_PER_FAMILY_BRAND3"/>
      <sheetName val="D_Etape_113"/>
      <sheetName val="REPORTING_GROUPE3"/>
      <sheetName val="DETAIL_BUDGET3"/>
      <sheetName val="Staffing_Comps3"/>
      <sheetName val="Ventes_Services_&amp;_Redevances2"/>
      <sheetName val="H;_économiques_et_financières2"/>
      <sheetName val="B97FFFFF_XLS2"/>
      <sheetName val="REP_(a)2"/>
      <sheetName val="REP_(a)99-2000-2002_NV2"/>
      <sheetName val="REP_(a)99-2000-2002_VIE2"/>
      <sheetName val="REP_(a)99-2000-2002_NV+VIE2"/>
      <sheetName val="Fevrier_022"/>
      <sheetName val="mail_du_2512082"/>
      <sheetName val="mail_du_0201082"/>
      <sheetName val="mail_du_3012082"/>
      <sheetName val="C_de_R2"/>
      <sheetName val="Loan_Data2"/>
      <sheetName val="Données_de_Base_Prod2"/>
      <sheetName val="synth_des_coûts_TM&amp;DEP_compris2"/>
      <sheetName val="Audit_gauge2"/>
      <sheetName val="Exemples_vie2"/>
      <sheetName val="Exemples_décès2"/>
      <sheetName val="Start-up_financing1"/>
      <sheetName val="d?tail_capitaux"/>
      <sheetName val="r?cap_capitaux"/>
      <sheetName val="r?cap_LOG"/>
      <sheetName val="ESG_social"/>
      <sheetName val="TF_social"/>
      <sheetName val="Dette_1"/>
      <sheetName val="D+R_99-00-01_Trié"/>
      <sheetName val="SBM_SCBG5"/>
      <sheetName val="Ventes_Maroc_en_tonnes5"/>
      <sheetName val="Ventes_Export_en_Tonnes5"/>
      <sheetName val="Total_des_ventes_en_tonnes5"/>
      <sheetName val="Info_Génér__sur_les_ventes5"/>
      <sheetName val="C_A_Maroc5"/>
      <sheetName val="C_A_Export5"/>
      <sheetName val="Produits_accessoires5"/>
      <sheetName val="Total_C_A5"/>
      <sheetName val="Enc__C_A_Maroc_20025"/>
      <sheetName val="Enc__C_A_Export_20025"/>
      <sheetName val="Enc_Produits_accessoires5"/>
      <sheetName val="TVA_Ventes_B_S5"/>
      <sheetName val="Enc_Ventes_B_S5"/>
      <sheetName val="Gestion_de_stock_pâte_à_papier5"/>
      <sheetName val="I_P_P_E_P_E_M5"/>
      <sheetName val="Autres_Pduits_d'exploitation5"/>
      <sheetName val="Reprises_d'exploitation5"/>
      <sheetName val="Sk_Finaux_au_31_12_20015"/>
      <sheetName val="Stand_consom_5"/>
      <sheetName val="G_Sk_Bois_A_E_F5"/>
      <sheetName val="G_Sk_Bois_privé5"/>
      <sheetName val="G_Sk_Bois_importé5"/>
      <sheetName val="G_Sk_Carbonate_de_soude5"/>
      <sheetName val="G_Sk_Soufre5"/>
      <sheetName val="G__Sk_Chaux5"/>
      <sheetName val="G_Sk_Acide_sulfurique5"/>
      <sheetName val="G_Sk_Acide_chloridrique5"/>
      <sheetName val="G_Sk_Mistron_vapor5"/>
      <sheetName val="G_Sk_Lesive_de_soude5"/>
      <sheetName val="G_Sk_Sel5"/>
      <sheetName val="G_Sk_Ph_Trisodique5"/>
      <sheetName val="G_Sk_Hydrazine5"/>
      <sheetName val="G_SK_Chlorate5"/>
      <sheetName val="G_Sk_Anti-mousse5"/>
      <sheetName val="G_SK_Acide_sulfamique5"/>
      <sheetName val="G_Sk_Eau_oxygénée5"/>
      <sheetName val="G_Sk_Nalco_89005"/>
      <sheetName val="G_Sk_Nalco_86105"/>
      <sheetName val="G_Sk_Nalco_8085"/>
      <sheetName val="G_Sk_Nalco_744075"/>
      <sheetName val="G_Sk_Nalco_86835"/>
      <sheetName val="G_Sk_Nalco_742145"/>
      <sheetName val="G_Sk_M_Consommables5"/>
      <sheetName val="G_Sk_Fuel_25"/>
      <sheetName val="G_Sk_FOD5"/>
      <sheetName val="G_Sk_Propane5"/>
      <sheetName val="G_Sk_Kraft_Blanchi5"/>
      <sheetName val="G_Sk_Fil_de_fer_35"/>
      <sheetName val="G_Sk_Fil_de_fer_2,35"/>
      <sheetName val="Electricité_et_p_Services5"/>
      <sheetName val="T_Achats_M_F5"/>
      <sheetName val="TVA_Achats_M_F5"/>
      <sheetName val="T_Achats_M_F_TTC5"/>
      <sheetName val="Autres_achats_M_F_TTC5"/>
      <sheetName val="Achats_MP_corrigé_par_var_Sk5"/>
      <sheetName val="T_cons_M_F5"/>
      <sheetName val="T_Var_Sk_M_F5"/>
      <sheetName val="Sk_finaux_M_F_20025"/>
      <sheetName val="Inf_Géné_achats_M_F5"/>
      <sheetName val="Pay_Bois_A_E_F5"/>
      <sheetName val="Pay_Bois_privé5"/>
      <sheetName val="Pay_Bois_Import5"/>
      <sheetName val="Pay_Autres_M_P5"/>
      <sheetName val="Pay_Electricité5"/>
      <sheetName val="Pay_P_services5"/>
      <sheetName val="Pay_Achats_M_F5"/>
      <sheetName val="Antes_Ch_Externes5"/>
      <sheetName val="TVA_Autres_ch_externes5"/>
      <sheetName val="Pay_autres_Ch_Externes5"/>
      <sheetName val="Tréso_a_ch_externes5"/>
      <sheetName val="Impôts_et_taxes5"/>
      <sheetName val="Tréso_I_Taxes5"/>
      <sheetName val="Charges_de_personnel5"/>
      <sheetName val="Tréso_Personnel5"/>
      <sheetName val="Autres_charges_d'exploitation5"/>
      <sheetName val="Dot_D'expl_et_de_prov_5"/>
      <sheetName val="Produits_financiers5"/>
      <sheetName val="Dettes_a_L_M_T_ET_Ch_Financièr5"/>
      <sheetName val="Tableau_des_Provisions5"/>
      <sheetName val="CPC_mensuelle5"/>
      <sheetName val="Bilan_20015"/>
      <sheetName val="Enc_Clients_20015"/>
      <sheetName val="Sort_Aut_Cré_A_Circul_5"/>
      <sheetName val="Pay_Feur_Bilan_20015"/>
      <sheetName val="Sort_Etat_créditeur_Bilan_20015"/>
      <sheetName val="Sort_Aut_D_P_Circu_Bilan_20015"/>
      <sheetName val="Budget_TVA5"/>
      <sheetName val="Résultat_20015"/>
      <sheetName val="TVA_Immobilisations5"/>
      <sheetName val="Immo_TTC5"/>
      <sheetName val="Pay_Immob_TTC5"/>
      <sheetName val="Trésorerie_20025"/>
      <sheetName val="Cotisation_Minimale_20025"/>
      <sheetName val="Bilan_20025"/>
      <sheetName val="CPC_L_CIMENTS5"/>
      <sheetName val="CPC_L_CEMENTOS5"/>
      <sheetName val="CPC_L_MAROC5"/>
      <sheetName val="ELIM_L_MAROC_GROUPE4"/>
      <sheetName val="L_MAROC_GROUPE4"/>
      <sheetName val="CPC_L_BETONS4"/>
      <sheetName val="CPC_SIEP4"/>
      <sheetName val="CPC_BUDGET_(2)4"/>
      <sheetName val="RECAP_PAR_HYP4"/>
      <sheetName val="CPC_BUDGET4"/>
      <sheetName val="détail_capitaux4"/>
      <sheetName val="récap_capitaux4"/>
      <sheetName val="récap_LOG4"/>
      <sheetName val="cpc_formatDG4"/>
      <sheetName val="cpc_format_NAJM4"/>
      <sheetName val="EVOLUTION_96-054"/>
      <sheetName val="CREDITS_PAR_BQE4"/>
      <sheetName val="CREDITS_HORS_IMMOB4"/>
      <sheetName val="CREDITS_IMMOB4"/>
      <sheetName val="DEPOTS_PAR_BQE4"/>
      <sheetName val="RESSOURCES_HORS_RME4"/>
      <sheetName val="RESSOURCES_RME4"/>
      <sheetName val="GRAPH_COMM4"/>
      <sheetName val="Revenus_plac_20054"/>
      <sheetName val="calcul_immob_20024"/>
      <sheetName val="Prof&amp;Loss_DAS_F984"/>
      <sheetName val="S-Curve_Model4"/>
      <sheetName val="Commercialization_Costs4"/>
      <sheetName val="P&amp;L_PER_FAMILY_BRAND4"/>
      <sheetName val="D_Etape_114"/>
      <sheetName val="REPORTING_GROUPE4"/>
      <sheetName val="DETAIL_BUDGET4"/>
      <sheetName val="Staffing_Comps4"/>
      <sheetName val="Ventes_Services_&amp;_Redevances3"/>
      <sheetName val="H;_économiques_et_financières3"/>
      <sheetName val="B97FFFFF_XLS3"/>
      <sheetName val="REP_(a)3"/>
      <sheetName val="REP_(a)99-2000-2002_NV3"/>
      <sheetName val="REP_(a)99-2000-2002_VIE3"/>
      <sheetName val="REP_(a)99-2000-2002_NV+VIE3"/>
      <sheetName val="Fevrier_023"/>
      <sheetName val="mail_du_2512083"/>
      <sheetName val="mail_du_0201083"/>
      <sheetName val="mail_du_3012083"/>
      <sheetName val="C_de_R3"/>
      <sheetName val="Loan_Data3"/>
      <sheetName val="Données_de_Base_Prod3"/>
      <sheetName val="synth_des_coûts_TM&amp;DEP_compris3"/>
      <sheetName val="Audit_gauge3"/>
      <sheetName val="Exemples_vie3"/>
      <sheetName val="Exemples_décès3"/>
      <sheetName val="Start-up_financing2"/>
      <sheetName val="d?tail_capitaux1"/>
      <sheetName val="r?cap_capitaux1"/>
      <sheetName val="r?cap_LOG1"/>
      <sheetName val="ESG_social1"/>
      <sheetName val="TF_social1"/>
      <sheetName val="Dette_11"/>
      <sheetName val="D+R_99-00-01_Trié1"/>
      <sheetName val="SBM_SCBG6"/>
      <sheetName val="Ventes_Maroc_en_tonnes6"/>
      <sheetName val="Ventes_Export_en_Tonnes6"/>
      <sheetName val="Total_des_ventes_en_tonnes6"/>
      <sheetName val="Info_Génér__sur_les_ventes6"/>
      <sheetName val="C_A_Maroc6"/>
      <sheetName val="C_A_Export6"/>
      <sheetName val="Produits_accessoires6"/>
      <sheetName val="Total_C_A6"/>
      <sheetName val="Enc__C_A_Maroc_20026"/>
      <sheetName val="Enc__C_A_Export_20026"/>
      <sheetName val="Enc_Produits_accessoires6"/>
      <sheetName val="TVA_Ventes_B_S6"/>
      <sheetName val="Enc_Ventes_B_S6"/>
      <sheetName val="Gestion_de_stock_pâte_à_papier6"/>
      <sheetName val="I_P_P_E_P_E_M6"/>
      <sheetName val="Autres_Pduits_d'exploitation6"/>
      <sheetName val="Reprises_d'exploitation6"/>
      <sheetName val="Sk_Finaux_au_31_12_20016"/>
      <sheetName val="Stand_consom_6"/>
      <sheetName val="G_Sk_Bois_A_E_F6"/>
      <sheetName val="G_Sk_Bois_privé6"/>
      <sheetName val="G_Sk_Bois_importé6"/>
      <sheetName val="G_Sk_Carbonate_de_soude6"/>
      <sheetName val="G_Sk_Soufre6"/>
      <sheetName val="G__Sk_Chaux6"/>
      <sheetName val="G_Sk_Acide_sulfurique6"/>
      <sheetName val="G_Sk_Acide_chloridrique6"/>
      <sheetName val="G_Sk_Mistron_vapor6"/>
      <sheetName val="G_Sk_Lesive_de_soude6"/>
      <sheetName val="G_Sk_Sel6"/>
      <sheetName val="G_Sk_Ph_Trisodique6"/>
      <sheetName val="G_Sk_Hydrazine6"/>
      <sheetName val="G_SK_Chlorate6"/>
      <sheetName val="G_Sk_Anti-mousse6"/>
      <sheetName val="G_SK_Acide_sulfamique6"/>
      <sheetName val="G_Sk_Eau_oxygénée6"/>
      <sheetName val="G_Sk_Nalco_89006"/>
      <sheetName val="G_Sk_Nalco_86106"/>
      <sheetName val="G_Sk_Nalco_8086"/>
      <sheetName val="G_Sk_Nalco_744076"/>
      <sheetName val="G_Sk_Nalco_86836"/>
      <sheetName val="G_Sk_Nalco_742146"/>
      <sheetName val="G_Sk_M_Consommables6"/>
      <sheetName val="G_Sk_Fuel_26"/>
      <sheetName val="G_Sk_FOD6"/>
      <sheetName val="G_Sk_Propane6"/>
      <sheetName val="G_Sk_Kraft_Blanchi6"/>
      <sheetName val="G_Sk_Fil_de_fer_36"/>
      <sheetName val="G_Sk_Fil_de_fer_2,36"/>
      <sheetName val="Electricité_et_p_Services6"/>
      <sheetName val="T_Achats_M_F6"/>
      <sheetName val="TVA_Achats_M_F6"/>
      <sheetName val="T_Achats_M_F_TTC6"/>
      <sheetName val="Autres_achats_M_F_TTC6"/>
      <sheetName val="Achats_MP_corrigé_par_var_Sk6"/>
      <sheetName val="T_cons_M_F6"/>
      <sheetName val="T_Var_Sk_M_F6"/>
      <sheetName val="Sk_finaux_M_F_20026"/>
      <sheetName val="Inf_Géné_achats_M_F6"/>
      <sheetName val="Pay_Bois_A_E_F6"/>
      <sheetName val="Pay_Bois_privé6"/>
      <sheetName val="Pay_Bois_Import6"/>
      <sheetName val="Pay_Autres_M_P6"/>
      <sheetName val="Pay_Electricité6"/>
      <sheetName val="Pay_P_services6"/>
      <sheetName val="Pay_Achats_M_F6"/>
      <sheetName val="Antes_Ch_Externes6"/>
      <sheetName val="TVA_Autres_ch_externes6"/>
      <sheetName val="Pay_autres_Ch_Externes6"/>
      <sheetName val="Tréso_a_ch_externes6"/>
      <sheetName val="Impôts_et_taxes6"/>
      <sheetName val="Tréso_I_Taxes6"/>
      <sheetName val="Charges_de_personnel6"/>
      <sheetName val="Tréso_Personnel6"/>
      <sheetName val="Autres_charges_d'exploitation6"/>
      <sheetName val="Dot_D'expl_et_de_prov_6"/>
      <sheetName val="Produits_financiers6"/>
      <sheetName val="Dettes_a_L_M_T_ET_Ch_Financièr6"/>
      <sheetName val="Tableau_des_Provisions6"/>
      <sheetName val="CPC_mensuelle6"/>
      <sheetName val="Bilan_20016"/>
      <sheetName val="Enc_Clients_20016"/>
      <sheetName val="Sort_Aut_Cré_A_Circul_6"/>
      <sheetName val="Pay_Feur_Bilan_20016"/>
      <sheetName val="Sort_Etat_créditeur_Bilan_20016"/>
      <sheetName val="Sort_Aut_D_P_Circu_Bilan_20016"/>
      <sheetName val="Budget_TVA6"/>
      <sheetName val="Résultat_20016"/>
      <sheetName val="TVA_Immobilisations6"/>
      <sheetName val="Immo_TTC6"/>
      <sheetName val="Pay_Immob_TTC6"/>
      <sheetName val="Trésorerie_20026"/>
      <sheetName val="Cotisation_Minimale_20026"/>
      <sheetName val="Bilan_20026"/>
      <sheetName val="CPC_L_CIMENTS6"/>
      <sheetName val="CPC_L_CEMENTOS6"/>
      <sheetName val="CPC_L_MAROC6"/>
      <sheetName val="ELIM_L_MAROC_GROUPE5"/>
      <sheetName val="L_MAROC_GROUPE5"/>
      <sheetName val="CPC_L_BETONS5"/>
      <sheetName val="CPC_SIEP5"/>
      <sheetName val="CPC_BUDGET_(2)5"/>
      <sheetName val="RECAP_PAR_HYP5"/>
      <sheetName val="CPC_BUDGET5"/>
      <sheetName val="détail_capitaux5"/>
      <sheetName val="récap_capitaux5"/>
      <sheetName val="récap_LOG5"/>
      <sheetName val="cpc_formatDG5"/>
      <sheetName val="cpc_format_NAJM5"/>
      <sheetName val="EVOLUTION_96-055"/>
      <sheetName val="CREDITS_PAR_BQE5"/>
      <sheetName val="CREDITS_HORS_IMMOB5"/>
      <sheetName val="CREDITS_IMMOB5"/>
      <sheetName val="DEPOTS_PAR_BQE5"/>
      <sheetName val="RESSOURCES_HORS_RME5"/>
      <sheetName val="RESSOURCES_RME5"/>
      <sheetName val="GRAPH_COMM5"/>
      <sheetName val="Revenus_plac_20055"/>
      <sheetName val="calcul_immob_20025"/>
      <sheetName val="Prof&amp;Loss_DAS_F985"/>
      <sheetName val="S-Curve_Model5"/>
      <sheetName val="Commercialization_Costs5"/>
      <sheetName val="P&amp;L_PER_FAMILY_BRAND5"/>
      <sheetName val="D_Etape_115"/>
      <sheetName val="REPORTING_GROUPE5"/>
      <sheetName val="DETAIL_BUDGET5"/>
      <sheetName val="Staffing_Comps5"/>
      <sheetName val="Ventes_Services_&amp;_Redevances4"/>
      <sheetName val="H;_économiques_et_financières4"/>
      <sheetName val="B97FFFFF_XLS4"/>
      <sheetName val="REP_(a)4"/>
      <sheetName val="REP_(a)99-2000-2002_NV4"/>
      <sheetName val="REP_(a)99-2000-2002_VIE4"/>
      <sheetName val="REP_(a)99-2000-2002_NV+VIE4"/>
      <sheetName val="Fevrier_024"/>
      <sheetName val="mail_du_2512084"/>
      <sheetName val="mail_du_0201084"/>
      <sheetName val="mail_du_3012084"/>
      <sheetName val="C_de_R4"/>
      <sheetName val="Loan_Data4"/>
      <sheetName val="Données_de_Base_Prod4"/>
      <sheetName val="synth_des_coûts_TM&amp;DEP_compris4"/>
      <sheetName val="Audit_gauge4"/>
      <sheetName val="Exemples_vie4"/>
      <sheetName val="Exemples_décès4"/>
      <sheetName val="Start-up_financing3"/>
      <sheetName val="d?tail_capitaux2"/>
      <sheetName val="r?cap_capitaux2"/>
      <sheetName val="r?cap_LOG2"/>
      <sheetName val="ESG_social2"/>
      <sheetName val="TF_social2"/>
      <sheetName val="Dette_12"/>
      <sheetName val="D+R_99-00-01_Trié2"/>
      <sheetName val="Start-up financing"/>
      <sheetName val="d?tail capitaux"/>
      <sheetName val="r?cap capitaux"/>
      <sheetName val="r?cap LOG"/>
      <sheetName val="ESG social"/>
      <sheetName val="TF social"/>
      <sheetName val="Dette 1"/>
      <sheetName val="D+R 99-00-01 Trié"/>
      <sheetName val="Existants Euro"/>
      <sheetName val="0-Basic"/>
      <sheetName val="\\Serveur_cdg\serveur_cdg\HIND\"/>
      <sheetName val="CODE FRS"/>
      <sheetName val="CODE_FRS"/>
    </sheetNames>
    <definedNames>
      <definedName name="Ecart_Relati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refreshError="1"/>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refreshError="1"/>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sheetData sheetId="800"/>
      <sheetData sheetId="801"/>
      <sheetData sheetId="802"/>
      <sheetData sheetId="803"/>
      <sheetData sheetId="804"/>
      <sheetData sheetId="805"/>
      <sheetData sheetId="806"/>
      <sheetData sheetId="807"/>
      <sheetData sheetId="808"/>
      <sheetData sheetId="809"/>
      <sheetData sheetId="810"/>
      <sheetData sheetId="811"/>
      <sheetData sheetId="812"/>
      <sheetData sheetId="813"/>
      <sheetData sheetId="814"/>
      <sheetData sheetId="815"/>
      <sheetData sheetId="816"/>
      <sheetData sheetId="817"/>
      <sheetData sheetId="818"/>
      <sheetData sheetId="819"/>
      <sheetData sheetId="820"/>
      <sheetData sheetId="821"/>
      <sheetData sheetId="822"/>
      <sheetData sheetId="823"/>
      <sheetData sheetId="824"/>
      <sheetData sheetId="825"/>
      <sheetData sheetId="826"/>
      <sheetData sheetId="827"/>
      <sheetData sheetId="828"/>
      <sheetData sheetId="829"/>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sheetData sheetId="872"/>
      <sheetData sheetId="873"/>
      <sheetData sheetId="874"/>
      <sheetData sheetId="875"/>
      <sheetData sheetId="876"/>
      <sheetData sheetId="877"/>
      <sheetData sheetId="878"/>
      <sheetData sheetId="879"/>
      <sheetData sheetId="880"/>
      <sheetData sheetId="881"/>
      <sheetData sheetId="882"/>
      <sheetData sheetId="883"/>
      <sheetData sheetId="884"/>
      <sheetData sheetId="885" refreshError="1"/>
      <sheetData sheetId="886" refreshError="1"/>
      <sheetData sheetId="887" refreshError="1"/>
      <sheetData sheetId="888" refreshError="1"/>
      <sheetData sheetId="889"/>
      <sheetData sheetId="890"/>
      <sheetData sheetId="891"/>
      <sheetData sheetId="892" refreshError="1"/>
      <sheetData sheetId="893" refreshError="1"/>
      <sheetData sheetId="894" refreshError="1"/>
      <sheetData sheetId="895" refreshError="1"/>
      <sheetData sheetId="896"/>
      <sheetData sheetId="897"/>
      <sheetData sheetId="898"/>
      <sheetData sheetId="899"/>
      <sheetData sheetId="900"/>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sheetData sheetId="956"/>
      <sheetData sheetId="957"/>
      <sheetData sheetId="958"/>
      <sheetData sheetId="959"/>
      <sheetData sheetId="960"/>
      <sheetData sheetId="961"/>
      <sheetData sheetId="962"/>
      <sheetData sheetId="963"/>
      <sheetData sheetId="964"/>
      <sheetData sheetId="965"/>
      <sheetData sheetId="966"/>
      <sheetData sheetId="967"/>
      <sheetData sheetId="968"/>
      <sheetData sheetId="969"/>
      <sheetData sheetId="970"/>
      <sheetData sheetId="971"/>
      <sheetData sheetId="972"/>
      <sheetData sheetId="973"/>
      <sheetData sheetId="974"/>
      <sheetData sheetId="975"/>
      <sheetData sheetId="976"/>
      <sheetData sheetId="977"/>
      <sheetData sheetId="978"/>
      <sheetData sheetId="979"/>
      <sheetData sheetId="980"/>
      <sheetData sheetId="981"/>
      <sheetData sheetId="982"/>
      <sheetData sheetId="983"/>
      <sheetData sheetId="984"/>
      <sheetData sheetId="985"/>
      <sheetData sheetId="986"/>
      <sheetData sheetId="987"/>
      <sheetData sheetId="988"/>
      <sheetData sheetId="989"/>
      <sheetData sheetId="990"/>
      <sheetData sheetId="991"/>
      <sheetData sheetId="992"/>
      <sheetData sheetId="993"/>
      <sheetData sheetId="994"/>
      <sheetData sheetId="995"/>
      <sheetData sheetId="996"/>
      <sheetData sheetId="997"/>
      <sheetData sheetId="998"/>
      <sheetData sheetId="999"/>
      <sheetData sheetId="1000"/>
      <sheetData sheetId="1001"/>
      <sheetData sheetId="1002"/>
      <sheetData sheetId="1003"/>
      <sheetData sheetId="1004"/>
      <sheetData sheetId="1005"/>
      <sheetData sheetId="1006"/>
      <sheetData sheetId="1007"/>
      <sheetData sheetId="1008"/>
      <sheetData sheetId="1009"/>
      <sheetData sheetId="1010"/>
      <sheetData sheetId="1011"/>
      <sheetData sheetId="1012"/>
      <sheetData sheetId="1013"/>
      <sheetData sheetId="1014"/>
      <sheetData sheetId="1015"/>
      <sheetData sheetId="1016"/>
      <sheetData sheetId="1017"/>
      <sheetData sheetId="1018"/>
      <sheetData sheetId="1019"/>
      <sheetData sheetId="1020"/>
      <sheetData sheetId="1021"/>
      <sheetData sheetId="1022"/>
      <sheetData sheetId="1023"/>
      <sheetData sheetId="1024"/>
      <sheetData sheetId="1025"/>
      <sheetData sheetId="1026"/>
      <sheetData sheetId="1027"/>
      <sheetData sheetId="1028"/>
      <sheetData sheetId="1029"/>
      <sheetData sheetId="1030"/>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sheetData sheetId="1070"/>
      <sheetData sheetId="1071"/>
      <sheetData sheetId="1072"/>
      <sheetData sheetId="1073"/>
      <sheetData sheetId="1074"/>
      <sheetData sheetId="1075"/>
      <sheetData sheetId="1076"/>
      <sheetData sheetId="1077"/>
      <sheetData sheetId="1078"/>
      <sheetData sheetId="1079"/>
      <sheetData sheetId="1080"/>
      <sheetData sheetId="1081"/>
      <sheetData sheetId="1082"/>
      <sheetData sheetId="1083"/>
      <sheetData sheetId="1084"/>
      <sheetData sheetId="1085"/>
      <sheetData sheetId="1086"/>
      <sheetData sheetId="1087"/>
      <sheetData sheetId="1088"/>
      <sheetData sheetId="1089"/>
      <sheetData sheetId="1090"/>
      <sheetData sheetId="1091"/>
      <sheetData sheetId="1092"/>
      <sheetData sheetId="1093"/>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sheetData sheetId="1127"/>
      <sheetData sheetId="1128"/>
      <sheetData sheetId="1129"/>
      <sheetData sheetId="1130"/>
      <sheetData sheetId="1131"/>
      <sheetData sheetId="1132"/>
      <sheetData sheetId="1133"/>
      <sheetData sheetId="1134"/>
      <sheetData sheetId="1135"/>
      <sheetData sheetId="1136"/>
      <sheetData sheetId="1137"/>
      <sheetData sheetId="1138"/>
      <sheetData sheetId="1139"/>
      <sheetData sheetId="1140"/>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sheetData sheetId="1210"/>
      <sheetData sheetId="1211"/>
      <sheetData sheetId="1212"/>
      <sheetData sheetId="1213"/>
      <sheetData sheetId="1214"/>
      <sheetData sheetId="1215"/>
      <sheetData sheetId="1216"/>
      <sheetData sheetId="1217"/>
      <sheetData sheetId="1218"/>
      <sheetData sheetId="1219"/>
      <sheetData sheetId="1220"/>
      <sheetData sheetId="1221"/>
      <sheetData sheetId="1222"/>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sheetData sheetId="1237"/>
      <sheetData sheetId="1238"/>
      <sheetData sheetId="1239"/>
      <sheetData sheetId="1240"/>
      <sheetData sheetId="1241"/>
      <sheetData sheetId="1242"/>
      <sheetData sheetId="1243"/>
      <sheetData sheetId="1244"/>
      <sheetData sheetId="1245"/>
      <sheetData sheetId="1246"/>
      <sheetData sheetId="1247"/>
      <sheetData sheetId="1248"/>
      <sheetData sheetId="1249"/>
      <sheetData sheetId="1250"/>
      <sheetData sheetId="1251"/>
      <sheetData sheetId="1252"/>
      <sheetData sheetId="1253"/>
      <sheetData sheetId="1254"/>
      <sheetData sheetId="1255"/>
      <sheetData sheetId="1256"/>
      <sheetData sheetId="1257"/>
      <sheetData sheetId="1258"/>
      <sheetData sheetId="1259"/>
      <sheetData sheetId="1260"/>
      <sheetData sheetId="1261"/>
      <sheetData sheetId="1262"/>
      <sheetData sheetId="1263"/>
      <sheetData sheetId="1264"/>
      <sheetData sheetId="1265"/>
      <sheetData sheetId="1266"/>
      <sheetData sheetId="1267"/>
      <sheetData sheetId="1268"/>
      <sheetData sheetId="1269"/>
      <sheetData sheetId="1270"/>
      <sheetData sheetId="1271"/>
      <sheetData sheetId="1272"/>
      <sheetData sheetId="1273"/>
      <sheetData sheetId="1274"/>
      <sheetData sheetId="1275"/>
      <sheetData sheetId="1276"/>
      <sheetData sheetId="1277"/>
      <sheetData sheetId="1278"/>
      <sheetData sheetId="1279"/>
      <sheetData sheetId="1280"/>
      <sheetData sheetId="1281"/>
      <sheetData sheetId="1282"/>
      <sheetData sheetId="1283"/>
      <sheetData sheetId="1284"/>
      <sheetData sheetId="1285"/>
      <sheetData sheetId="1286"/>
      <sheetData sheetId="1287"/>
      <sheetData sheetId="1288"/>
      <sheetData sheetId="1289"/>
      <sheetData sheetId="1290"/>
      <sheetData sheetId="1291"/>
      <sheetData sheetId="1292"/>
      <sheetData sheetId="1293"/>
      <sheetData sheetId="1294"/>
      <sheetData sheetId="1295"/>
      <sheetData sheetId="1296"/>
      <sheetData sheetId="1297"/>
      <sheetData sheetId="1298"/>
      <sheetData sheetId="1299"/>
      <sheetData sheetId="1300"/>
      <sheetData sheetId="1301"/>
      <sheetData sheetId="1302"/>
      <sheetData sheetId="1303"/>
      <sheetData sheetId="1304"/>
      <sheetData sheetId="1305"/>
      <sheetData sheetId="1306"/>
      <sheetData sheetId="1307"/>
      <sheetData sheetId="1308"/>
      <sheetData sheetId="1309"/>
      <sheetData sheetId="1310"/>
      <sheetData sheetId="1311"/>
      <sheetData sheetId="1312"/>
      <sheetData sheetId="1313"/>
      <sheetData sheetId="1314"/>
      <sheetData sheetId="1315"/>
      <sheetData sheetId="1316"/>
      <sheetData sheetId="1317"/>
      <sheetData sheetId="1318"/>
      <sheetData sheetId="1319"/>
      <sheetData sheetId="1320"/>
      <sheetData sheetId="1321"/>
      <sheetData sheetId="1322"/>
      <sheetData sheetId="1323"/>
      <sheetData sheetId="1324"/>
      <sheetData sheetId="1325"/>
      <sheetData sheetId="1326"/>
      <sheetData sheetId="1327"/>
      <sheetData sheetId="1328"/>
      <sheetData sheetId="1329"/>
      <sheetData sheetId="1330"/>
      <sheetData sheetId="1331"/>
      <sheetData sheetId="1332"/>
      <sheetData sheetId="1333"/>
      <sheetData sheetId="1334"/>
      <sheetData sheetId="1335"/>
      <sheetData sheetId="1336"/>
      <sheetData sheetId="1337"/>
      <sheetData sheetId="1338"/>
      <sheetData sheetId="1339"/>
      <sheetData sheetId="1340"/>
      <sheetData sheetId="1341"/>
      <sheetData sheetId="1342"/>
      <sheetData sheetId="1343"/>
      <sheetData sheetId="1344"/>
      <sheetData sheetId="1345"/>
      <sheetData sheetId="1346"/>
      <sheetData sheetId="1347"/>
      <sheetData sheetId="1348"/>
      <sheetData sheetId="1349"/>
      <sheetData sheetId="1350"/>
      <sheetData sheetId="1351"/>
      <sheetData sheetId="1352"/>
      <sheetData sheetId="1353"/>
      <sheetData sheetId="1354"/>
      <sheetData sheetId="1355"/>
      <sheetData sheetId="1356"/>
      <sheetData sheetId="1357"/>
      <sheetData sheetId="1358"/>
      <sheetData sheetId="1359"/>
      <sheetData sheetId="1360"/>
      <sheetData sheetId="1361"/>
      <sheetData sheetId="1362" refreshError="1"/>
      <sheetData sheetId="1363" refreshError="1"/>
      <sheetData sheetId="1364" refreshError="1"/>
      <sheetData sheetId="1365" refreshError="1"/>
      <sheetData sheetId="1366" refreshError="1"/>
      <sheetData sheetId="1367" refreshError="1"/>
      <sheetData sheetId="1368" refreshError="1"/>
      <sheetData sheetId="1369" refreshError="1"/>
      <sheetData sheetId="1370" refreshError="1"/>
      <sheetData sheetId="1371" refreshError="1"/>
      <sheetData sheetId="1372" refreshError="1"/>
      <sheetData sheetId="1373" refreshError="1"/>
      <sheetData sheetId="137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D"/>
      <sheetName val="PRV DEP EAR"/>
      <sheetName val="394100 2014"/>
      <sheetName val="341115"/>
      <sheetName val="ANALYSE 341380"/>
      <sheetName val="ANALYSE 341381"/>
      <sheetName val="394100 2015"/>
      <sheetName val="341115 2015"/>
      <sheetName val="EXPORT SICPA 2010 à 2015 "/>
      <sheetName val="ANALYSE 341380 2015"/>
      <sheetName val="394100 30 06 2016"/>
      <sheetName val="ANALYSE 341380 2016"/>
      <sheetName val="341115 2016"/>
      <sheetName val="341125 2016"/>
      <sheetName val="ANALYSE 341380 31 12 2016"/>
      <sheetName val="341115-341125 au 31 12 16"/>
      <sheetName val="394100 31 12 2016"/>
      <sheetName val="341115-341125 au 31 12 17"/>
      <sheetName val="ANALYSE 341380 31 12 2017"/>
      <sheetName val="394100 31 12 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5">
          <cell r="D15">
            <v>1630141.18</v>
          </cell>
          <cell r="I15">
            <v>104046.15</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ision clts 05"/>
      <sheetName val="provision clts 06"/>
      <sheetName val="provision clts 07"/>
      <sheetName val="provision clts 08"/>
      <sheetName val="provision clts 09"/>
      <sheetName val="provision clts 10"/>
      <sheetName val="provision clts 11"/>
      <sheetName val="provision clts 12"/>
      <sheetName val="provision clts 13"/>
      <sheetName val="provision clts 14"/>
      <sheetName val="provision clts 15"/>
      <sheetName val="provision clts 16"/>
      <sheetName val="provision clts 17"/>
      <sheetName val="RECAP - ABANDON 2015"/>
      <sheetName val="ABANDON 2016 ACCORD LABELVIE"/>
      <sheetName val="ANALYSE CLIENTS 12 17 "/>
      <sheetName val="CONT SBM 342416 12- 17"/>
      <sheetName val="CLTS GROUPE ok"/>
      <sheetName val="CMB 342140"/>
      <sheetName val="SCBG 342141"/>
      <sheetName val="CLTS DOUTEUX  342410 12 -17"/>
      <sheetName val="342155 SINCOMAR"/>
      <sheetName val="DISLOG-COMMUNIVERS 12-17"/>
      <sheetName val="IMP SBM 342420 12 17"/>
      <sheetName val="IMP SIM 342422  12 17 "/>
      <sheetName val="CONT SIM 342423 12-17"/>
      <sheetName val="342430 12-17 ok"/>
      <sheetName val="342500 EAR 12 -18 OK"/>
      <sheetName val="342700 12-17 ok"/>
      <sheetName val="342154 12 -17 ok"/>
      <sheetName val="342160 12 17 OK"/>
      <sheetName val="342159 12 17 ok"/>
      <sheetName val="342800 12 17 OK"/>
      <sheetName val="342804 SUSPENS 12-17 OK"/>
      <sheetName val=" 342805 SUSPENS CHQ IMP 12 17"/>
    </sheetNames>
    <sheetDataSet>
      <sheetData sheetId="0"/>
      <sheetData sheetId="1"/>
      <sheetData sheetId="2"/>
      <sheetData sheetId="3"/>
      <sheetData sheetId="4"/>
      <sheetData sheetId="5"/>
      <sheetData sheetId="6"/>
      <sheetData sheetId="7"/>
      <sheetData sheetId="8"/>
      <sheetData sheetId="9"/>
      <sheetData sheetId="10">
        <row r="74">
          <cell r="W74">
            <v>371619000.81200033</v>
          </cell>
        </row>
      </sheetData>
      <sheetData sheetId="11">
        <row r="11">
          <cell r="W11">
            <v>718060.99999999907</v>
          </cell>
        </row>
      </sheetData>
      <sheetData sheetId="12">
        <row r="11">
          <cell r="E11">
            <v>117876.12666666688</v>
          </cell>
        </row>
        <row r="50">
          <cell r="W50">
            <v>22494992.639999986</v>
          </cell>
          <cell r="AA50">
            <v>19379160.533333324</v>
          </cell>
        </row>
        <row r="58">
          <cell r="W58">
            <v>846058.82</v>
          </cell>
          <cell r="AA58">
            <v>790709.17757009331</v>
          </cell>
        </row>
        <row r="75">
          <cell r="X75">
            <v>30098124.132570077</v>
          </cell>
        </row>
      </sheetData>
      <sheetData sheetId="13"/>
      <sheetData sheetId="14"/>
      <sheetData sheetId="15">
        <row r="1883">
          <cell r="Q1883">
            <v>183030.37000000026</v>
          </cell>
        </row>
        <row r="1889">
          <cell r="AB1889">
            <v>108800</v>
          </cell>
        </row>
        <row r="1890">
          <cell r="AB1890">
            <v>121230</v>
          </cell>
        </row>
        <row r="1891">
          <cell r="AB1891">
            <v>108800</v>
          </cell>
        </row>
        <row r="1902">
          <cell r="AB1902">
            <v>5930471.3200000003</v>
          </cell>
        </row>
        <row r="14028">
          <cell r="Q14028">
            <v>4190757.980000014</v>
          </cell>
        </row>
      </sheetData>
      <sheetData sheetId="16">
        <row r="308">
          <cell r="AE308">
            <v>8186030.9600000009</v>
          </cell>
        </row>
      </sheetData>
      <sheetData sheetId="17">
        <row r="12">
          <cell r="C12">
            <v>19305634.359999999</v>
          </cell>
        </row>
      </sheetData>
      <sheetData sheetId="18">
        <row r="8">
          <cell r="C8">
            <v>0</v>
          </cell>
        </row>
      </sheetData>
      <sheetData sheetId="19">
        <row r="8">
          <cell r="C8">
            <v>0</v>
          </cell>
        </row>
      </sheetData>
      <sheetData sheetId="20">
        <row r="12">
          <cell r="C12">
            <v>392631.81</v>
          </cell>
        </row>
      </sheetData>
      <sheetData sheetId="21">
        <row r="44">
          <cell r="B44">
            <v>0</v>
          </cell>
        </row>
      </sheetData>
      <sheetData sheetId="22">
        <row r="26">
          <cell r="P26">
            <v>193639.95</v>
          </cell>
        </row>
      </sheetData>
      <sheetData sheetId="23">
        <row r="278">
          <cell r="AE278">
            <v>114503.12</v>
          </cell>
        </row>
        <row r="280">
          <cell r="AJ280">
            <v>159358.35</v>
          </cell>
        </row>
      </sheetData>
      <sheetData sheetId="24">
        <row r="109">
          <cell r="Q109">
            <v>0</v>
          </cell>
        </row>
      </sheetData>
      <sheetData sheetId="25">
        <row r="131">
          <cell r="Q131">
            <v>2122157.6399999997</v>
          </cell>
        </row>
      </sheetData>
      <sheetData sheetId="26">
        <row r="21">
          <cell r="O21">
            <v>0</v>
          </cell>
        </row>
      </sheetData>
      <sheetData sheetId="27">
        <row r="100">
          <cell r="L100">
            <v>60179489.799999997</v>
          </cell>
        </row>
        <row r="103">
          <cell r="L103">
            <v>60179489.799999997</v>
          </cell>
        </row>
      </sheetData>
      <sheetData sheetId="28">
        <row r="21">
          <cell r="F21">
            <v>30000</v>
          </cell>
        </row>
      </sheetData>
      <sheetData sheetId="29">
        <row r="36">
          <cell r="F36">
            <v>0</v>
          </cell>
        </row>
      </sheetData>
      <sheetData sheetId="30">
        <row r="21">
          <cell r="F21">
            <v>11478.97</v>
          </cell>
        </row>
      </sheetData>
      <sheetData sheetId="31"/>
      <sheetData sheetId="32">
        <row r="16">
          <cell r="E16">
            <v>156000</v>
          </cell>
        </row>
        <row r="17">
          <cell r="E17">
            <v>5200</v>
          </cell>
        </row>
        <row r="18">
          <cell r="E18">
            <v>5200</v>
          </cell>
        </row>
        <row r="19">
          <cell r="E19">
            <v>5200</v>
          </cell>
        </row>
        <row r="20">
          <cell r="E20">
            <v>5200</v>
          </cell>
        </row>
        <row r="21">
          <cell r="E21">
            <v>5200</v>
          </cell>
        </row>
        <row r="22">
          <cell r="E22">
            <v>30000</v>
          </cell>
        </row>
        <row r="23">
          <cell r="E23">
            <v>5368.33</v>
          </cell>
        </row>
      </sheetData>
      <sheetData sheetId="33">
        <row r="323">
          <cell r="E323">
            <v>735450.18999999983</v>
          </cell>
        </row>
      </sheetData>
      <sheetData sheetId="34">
        <row r="48">
          <cell r="M48">
            <v>2560380.7000000002</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94800 2004"/>
      <sheetName val="394800 2006"/>
      <sheetName val="394800 2007"/>
      <sheetName val="394800 2008"/>
      <sheetName val="394800 2009"/>
      <sheetName val="394800 2010"/>
      <sheetName val="394800 2011"/>
      <sheetName val="394800 2012"/>
      <sheetName val="394800 2013"/>
      <sheetName val="394800 2014"/>
      <sheetName val="394800 2015"/>
      <sheetName val="394800 2016"/>
      <sheetName val="394800 2017"/>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4">
          <cell r="F34">
            <v>57220</v>
          </cell>
          <cell r="I34">
            <v>57219.998607476999</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50100 (2)"/>
      <sheetName val="450100"/>
      <sheetName val="395000 2005"/>
      <sheetName val="395000 2006"/>
      <sheetName val="395000 2007"/>
      <sheetName val="395000 2008"/>
      <sheetName val="395000 2009"/>
      <sheetName val="395000 2010"/>
      <sheetName val="395000 2011"/>
      <sheetName val="395000 2012"/>
      <sheetName val="395000 2013"/>
      <sheetName val="395000 2014"/>
      <sheetName val="395000 2014 "/>
      <sheetName val="395000 06 2015"/>
      <sheetName val="395000  12 2015 "/>
      <sheetName val="395000  12 2016"/>
      <sheetName val="395000  12 20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3">
          <cell r="E13">
            <v>83411.98</v>
          </cell>
          <cell r="G13">
            <v>371130.72</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7 "/>
    </sheetNames>
    <sheetDataSet>
      <sheetData sheetId="0">
        <row r="27">
          <cell r="E27">
            <v>12348236.5599625</v>
          </cell>
        </row>
        <row r="33">
          <cell r="E33">
            <v>1048240.2892510002</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41115"/>
      <sheetName val="341125"/>
      <sheetName val="441115"/>
      <sheetName val="441125"/>
      <sheetName val="448115"/>
      <sheetName val="448125"/>
      <sheetName val="441196 "/>
      <sheetName val="441717"/>
      <sheetName val="441718"/>
      <sheetName val="441719"/>
      <sheetName val="441720"/>
      <sheetName val="441716"/>
      <sheetName val="441300"/>
      <sheetName val="345801"/>
      <sheetName val="ecart de conversion"/>
      <sheetName val="Feuil2"/>
    </sheetNames>
    <sheetDataSet>
      <sheetData sheetId="0">
        <row r="2">
          <cell r="I2">
            <v>72834.149999999994</v>
          </cell>
        </row>
      </sheetData>
      <sheetData sheetId="1" refreshError="1"/>
      <sheetData sheetId="2">
        <row r="22">
          <cell r="J22">
            <v>3123.55</v>
          </cell>
        </row>
        <row r="55">
          <cell r="J55">
            <v>1457.69</v>
          </cell>
        </row>
        <row r="92">
          <cell r="J92">
            <v>71.900000000000006</v>
          </cell>
        </row>
        <row r="93">
          <cell r="J93">
            <v>110.83</v>
          </cell>
        </row>
        <row r="94">
          <cell r="J94">
            <v>72</v>
          </cell>
        </row>
        <row r="120">
          <cell r="J120">
            <v>6907.07</v>
          </cell>
        </row>
        <row r="268">
          <cell r="J268">
            <v>3582985.32</v>
          </cell>
        </row>
        <row r="269">
          <cell r="I269">
            <v>1563559.2</v>
          </cell>
        </row>
        <row r="270">
          <cell r="I270">
            <v>1807141.32</v>
          </cell>
        </row>
        <row r="360">
          <cell r="J360">
            <v>1161.96</v>
          </cell>
        </row>
        <row r="361">
          <cell r="J361">
            <v>600</v>
          </cell>
        </row>
        <row r="409">
          <cell r="J409">
            <v>779.6</v>
          </cell>
        </row>
        <row r="410">
          <cell r="J410">
            <v>1116.3</v>
          </cell>
        </row>
        <row r="411">
          <cell r="J411">
            <v>122</v>
          </cell>
        </row>
        <row r="412">
          <cell r="J412">
            <v>928</v>
          </cell>
        </row>
        <row r="430">
          <cell r="J430">
            <v>3540</v>
          </cell>
        </row>
        <row r="431">
          <cell r="J431">
            <v>4428</v>
          </cell>
        </row>
        <row r="432">
          <cell r="J432">
            <v>4428</v>
          </cell>
        </row>
        <row r="451">
          <cell r="J451">
            <v>13025.4</v>
          </cell>
        </row>
        <row r="594">
          <cell r="J594">
            <v>4800</v>
          </cell>
        </row>
        <row r="628">
          <cell r="J628">
            <v>33840</v>
          </cell>
        </row>
        <row r="652">
          <cell r="I652">
            <v>137409.53</v>
          </cell>
          <cell r="J652">
            <v>397798.17999999993</v>
          </cell>
        </row>
        <row r="703">
          <cell r="J703">
            <v>4282.42</v>
          </cell>
        </row>
        <row r="705">
          <cell r="J705">
            <v>9140.98</v>
          </cell>
        </row>
        <row r="762">
          <cell r="J762">
            <v>607.20000000000005</v>
          </cell>
        </row>
        <row r="830">
          <cell r="I830">
            <v>6477.61</v>
          </cell>
          <cell r="J830">
            <v>217807.30999999997</v>
          </cell>
        </row>
        <row r="831">
          <cell r="J831">
            <v>17280</v>
          </cell>
        </row>
        <row r="856">
          <cell r="J856">
            <v>2340</v>
          </cell>
        </row>
        <row r="904">
          <cell r="J904">
            <v>180</v>
          </cell>
        </row>
        <row r="921">
          <cell r="J921">
            <v>5717.58</v>
          </cell>
        </row>
        <row r="976">
          <cell r="J976">
            <v>4800</v>
          </cell>
        </row>
        <row r="1022">
          <cell r="J1022">
            <v>66000</v>
          </cell>
        </row>
        <row r="1039">
          <cell r="J1039">
            <v>7200</v>
          </cell>
        </row>
        <row r="1113">
          <cell r="J1113">
            <v>20220</v>
          </cell>
        </row>
        <row r="1115">
          <cell r="J1115">
            <v>20769.23</v>
          </cell>
        </row>
        <row r="1116">
          <cell r="J1116">
            <v>1570.91</v>
          </cell>
        </row>
        <row r="1136">
          <cell r="J1136">
            <v>2721</v>
          </cell>
        </row>
        <row r="1137">
          <cell r="J1137">
            <v>1525</v>
          </cell>
        </row>
        <row r="1493">
          <cell r="J1493">
            <v>271631.59999999998</v>
          </cell>
        </row>
      </sheetData>
      <sheetData sheetId="3">
        <row r="118">
          <cell r="J118">
            <v>15254801.68</v>
          </cell>
        </row>
      </sheetData>
      <sheetData sheetId="4">
        <row r="26">
          <cell r="J26">
            <v>103.2</v>
          </cell>
        </row>
        <row r="30">
          <cell r="I30">
            <v>57834</v>
          </cell>
          <cell r="J30">
            <v>115668</v>
          </cell>
        </row>
        <row r="31">
          <cell r="J31">
            <v>45162</v>
          </cell>
        </row>
        <row r="37">
          <cell r="J37">
            <v>50940</v>
          </cell>
        </row>
        <row r="46">
          <cell r="J46">
            <v>5400</v>
          </cell>
        </row>
      </sheetData>
      <sheetData sheetId="5">
        <row r="7">
          <cell r="J7">
            <v>546566.62</v>
          </cell>
        </row>
      </sheetData>
      <sheetData sheetId="6">
        <row r="24">
          <cell r="J24">
            <v>12460232.380000001</v>
          </cell>
        </row>
      </sheetData>
      <sheetData sheetId="7">
        <row r="13">
          <cell r="J13">
            <v>8060</v>
          </cell>
        </row>
        <row r="14">
          <cell r="J14">
            <v>3720</v>
          </cell>
        </row>
        <row r="15">
          <cell r="J15">
            <v>285</v>
          </cell>
        </row>
        <row r="52">
          <cell r="J52">
            <v>2407.6799999999998</v>
          </cell>
        </row>
        <row r="56">
          <cell r="J56">
            <v>21588.78</v>
          </cell>
        </row>
        <row r="58">
          <cell r="J58">
            <v>105</v>
          </cell>
        </row>
        <row r="63">
          <cell r="J63">
            <v>7440</v>
          </cell>
        </row>
      </sheetData>
      <sheetData sheetId="8">
        <row r="4">
          <cell r="J4">
            <v>12758.87</v>
          </cell>
        </row>
        <row r="6">
          <cell r="J6">
            <v>1500</v>
          </cell>
        </row>
        <row r="7">
          <cell r="J7">
            <v>2096.9499999999998</v>
          </cell>
        </row>
        <row r="8">
          <cell r="J8">
            <v>1174.77</v>
          </cell>
        </row>
        <row r="9">
          <cell r="J9">
            <v>649</v>
          </cell>
        </row>
        <row r="10">
          <cell r="J10">
            <v>649</v>
          </cell>
        </row>
        <row r="11">
          <cell r="J11">
            <v>1362.14</v>
          </cell>
        </row>
        <row r="12">
          <cell r="J12">
            <v>779.31</v>
          </cell>
        </row>
        <row r="13">
          <cell r="J13">
            <v>798.23</v>
          </cell>
        </row>
        <row r="14">
          <cell r="J14">
            <v>649</v>
          </cell>
        </row>
        <row r="15">
          <cell r="J15">
            <v>649</v>
          </cell>
        </row>
        <row r="16">
          <cell r="J16">
            <v>649</v>
          </cell>
        </row>
        <row r="17">
          <cell r="J17">
            <v>649</v>
          </cell>
        </row>
        <row r="18">
          <cell r="J18">
            <v>774.15</v>
          </cell>
        </row>
        <row r="19">
          <cell r="J19">
            <v>782.15</v>
          </cell>
        </row>
        <row r="20">
          <cell r="J20">
            <v>799.5</v>
          </cell>
        </row>
        <row r="21">
          <cell r="J21">
            <v>3411.07</v>
          </cell>
        </row>
        <row r="22">
          <cell r="J22">
            <v>2138.8200000000002</v>
          </cell>
        </row>
        <row r="46">
          <cell r="J46">
            <v>6000</v>
          </cell>
        </row>
        <row r="47">
          <cell r="J47">
            <v>1698.04</v>
          </cell>
        </row>
        <row r="48">
          <cell r="J48">
            <v>299.5</v>
          </cell>
        </row>
        <row r="49">
          <cell r="J49">
            <v>240.72</v>
          </cell>
        </row>
        <row r="50">
          <cell r="J50">
            <v>91.47</v>
          </cell>
        </row>
        <row r="51">
          <cell r="J51">
            <v>105.88</v>
          </cell>
        </row>
        <row r="52">
          <cell r="J52">
            <v>182.55</v>
          </cell>
        </row>
        <row r="53">
          <cell r="J53">
            <v>68.5</v>
          </cell>
        </row>
        <row r="54">
          <cell r="J54">
            <v>148.96</v>
          </cell>
        </row>
        <row r="55">
          <cell r="J55">
            <v>104.84</v>
          </cell>
        </row>
        <row r="56">
          <cell r="J56">
            <v>289.91000000000003</v>
          </cell>
        </row>
        <row r="57">
          <cell r="J57">
            <v>89.99</v>
          </cell>
        </row>
        <row r="58">
          <cell r="J58">
            <v>72</v>
          </cell>
        </row>
        <row r="59">
          <cell r="J59">
            <v>72</v>
          </cell>
        </row>
        <row r="60">
          <cell r="J60">
            <v>3411.93</v>
          </cell>
        </row>
        <row r="61">
          <cell r="J61">
            <v>3997.5</v>
          </cell>
        </row>
        <row r="62">
          <cell r="J62">
            <v>3411.76</v>
          </cell>
        </row>
        <row r="63">
          <cell r="J63">
            <v>1378.52</v>
          </cell>
        </row>
        <row r="64">
          <cell r="J64">
            <v>152.36000000000001</v>
          </cell>
        </row>
        <row r="65">
          <cell r="J65">
            <v>72.180000000000007</v>
          </cell>
        </row>
        <row r="66">
          <cell r="J66">
            <v>72</v>
          </cell>
        </row>
        <row r="67">
          <cell r="J67">
            <v>236.47</v>
          </cell>
        </row>
        <row r="68">
          <cell r="J68">
            <v>170.2</v>
          </cell>
        </row>
        <row r="69">
          <cell r="J69">
            <v>72</v>
          </cell>
        </row>
        <row r="70">
          <cell r="J70">
            <v>72</v>
          </cell>
        </row>
        <row r="71">
          <cell r="J71">
            <v>161.84</v>
          </cell>
        </row>
        <row r="72">
          <cell r="J72">
            <v>145.06</v>
          </cell>
        </row>
        <row r="73">
          <cell r="J73">
            <v>72</v>
          </cell>
        </row>
        <row r="74">
          <cell r="J74">
            <v>2313.91</v>
          </cell>
        </row>
        <row r="75">
          <cell r="J75">
            <v>322.39</v>
          </cell>
        </row>
        <row r="76">
          <cell r="J76">
            <v>72</v>
          </cell>
        </row>
        <row r="77">
          <cell r="J77">
            <v>87.81</v>
          </cell>
        </row>
        <row r="92">
          <cell r="J92">
            <v>868534.27</v>
          </cell>
        </row>
        <row r="93">
          <cell r="J93">
            <v>13684.91</v>
          </cell>
        </row>
        <row r="94">
          <cell r="J94">
            <v>3225.6</v>
          </cell>
        </row>
        <row r="107">
          <cell r="J107">
            <v>450</v>
          </cell>
        </row>
        <row r="108">
          <cell r="J108">
            <v>450</v>
          </cell>
        </row>
        <row r="109">
          <cell r="J109">
            <v>450</v>
          </cell>
        </row>
        <row r="110">
          <cell r="J110">
            <v>3220.2</v>
          </cell>
        </row>
        <row r="111">
          <cell r="J111">
            <v>218.9</v>
          </cell>
        </row>
        <row r="128">
          <cell r="J128">
            <v>450</v>
          </cell>
        </row>
        <row r="132">
          <cell r="J132">
            <v>96550.42</v>
          </cell>
        </row>
        <row r="133">
          <cell r="J133">
            <v>1505</v>
          </cell>
        </row>
        <row r="134">
          <cell r="J134">
            <v>7216.2</v>
          </cell>
        </row>
        <row r="135">
          <cell r="J135">
            <v>25320</v>
          </cell>
        </row>
        <row r="136">
          <cell r="J136">
            <v>5890</v>
          </cell>
        </row>
        <row r="137">
          <cell r="J137">
            <v>8462.6</v>
          </cell>
        </row>
        <row r="138">
          <cell r="J138">
            <v>5724.7</v>
          </cell>
        </row>
        <row r="139">
          <cell r="J139">
            <v>16430</v>
          </cell>
        </row>
        <row r="140">
          <cell r="J140">
            <v>3970</v>
          </cell>
        </row>
        <row r="141">
          <cell r="J141">
            <v>2080</v>
          </cell>
        </row>
        <row r="142">
          <cell r="J142">
            <v>2986.8</v>
          </cell>
        </row>
        <row r="143">
          <cell r="J143">
            <v>350</v>
          </cell>
        </row>
        <row r="144">
          <cell r="J144">
            <v>19220</v>
          </cell>
        </row>
        <row r="145">
          <cell r="J145">
            <v>30690</v>
          </cell>
        </row>
        <row r="146">
          <cell r="J146">
            <v>3762</v>
          </cell>
        </row>
        <row r="147">
          <cell r="J147">
            <v>310</v>
          </cell>
        </row>
        <row r="148">
          <cell r="J148">
            <v>12155</v>
          </cell>
        </row>
        <row r="149">
          <cell r="J149">
            <v>16870</v>
          </cell>
        </row>
        <row r="150">
          <cell r="J150">
            <v>1300</v>
          </cell>
        </row>
        <row r="175">
          <cell r="J175">
            <v>303044.83</v>
          </cell>
        </row>
        <row r="179">
          <cell r="J179">
            <v>6250</v>
          </cell>
        </row>
        <row r="181">
          <cell r="J181">
            <v>2305.4</v>
          </cell>
        </row>
        <row r="186">
          <cell r="J186">
            <v>5833.33</v>
          </cell>
        </row>
        <row r="190">
          <cell r="J190">
            <v>23450</v>
          </cell>
        </row>
        <row r="194">
          <cell r="J194">
            <v>1200</v>
          </cell>
        </row>
        <row r="195">
          <cell r="J195">
            <v>600</v>
          </cell>
        </row>
        <row r="202">
          <cell r="J202">
            <v>480</v>
          </cell>
        </row>
        <row r="209">
          <cell r="J209">
            <v>72680.06</v>
          </cell>
        </row>
        <row r="210">
          <cell r="J210">
            <v>4157.46</v>
          </cell>
        </row>
        <row r="211">
          <cell r="J211">
            <v>1760.95</v>
          </cell>
        </row>
        <row r="212">
          <cell r="J212">
            <v>13</v>
          </cell>
        </row>
        <row r="213">
          <cell r="J213">
            <v>815</v>
          </cell>
        </row>
        <row r="214">
          <cell r="J214">
            <v>350</v>
          </cell>
        </row>
        <row r="215">
          <cell r="J215">
            <v>756.08</v>
          </cell>
        </row>
        <row r="216">
          <cell r="J216">
            <v>350</v>
          </cell>
        </row>
        <row r="217">
          <cell r="J217">
            <v>736.78</v>
          </cell>
        </row>
        <row r="218">
          <cell r="J218">
            <v>925</v>
          </cell>
        </row>
        <row r="219">
          <cell r="J219">
            <v>450</v>
          </cell>
        </row>
        <row r="220">
          <cell r="J220">
            <v>488</v>
          </cell>
        </row>
        <row r="221">
          <cell r="J221">
            <v>997</v>
          </cell>
        </row>
        <row r="222">
          <cell r="J222">
            <v>912</v>
          </cell>
        </row>
        <row r="223">
          <cell r="J223">
            <v>23367.9</v>
          </cell>
        </row>
        <row r="224">
          <cell r="J224">
            <v>359</v>
          </cell>
        </row>
        <row r="225">
          <cell r="J225">
            <v>850</v>
          </cell>
        </row>
        <row r="226">
          <cell r="J226">
            <v>1500</v>
          </cell>
        </row>
        <row r="227">
          <cell r="J227">
            <v>153</v>
          </cell>
        </row>
        <row r="228">
          <cell r="J228">
            <v>5492.94</v>
          </cell>
        </row>
        <row r="229">
          <cell r="J229">
            <v>2861.56</v>
          </cell>
        </row>
        <row r="230">
          <cell r="J230">
            <v>560</v>
          </cell>
        </row>
        <row r="231">
          <cell r="J231">
            <v>206</v>
          </cell>
        </row>
        <row r="232">
          <cell r="J232">
            <v>1544.89</v>
          </cell>
        </row>
        <row r="233">
          <cell r="J233">
            <v>634</v>
          </cell>
        </row>
        <row r="237">
          <cell r="J237">
            <v>8856</v>
          </cell>
        </row>
        <row r="245">
          <cell r="J245">
            <v>37514.39</v>
          </cell>
        </row>
        <row r="246">
          <cell r="J246">
            <v>3800</v>
          </cell>
        </row>
        <row r="248">
          <cell r="J248">
            <v>6300</v>
          </cell>
        </row>
        <row r="250">
          <cell r="J250">
            <v>2249</v>
          </cell>
        </row>
        <row r="254">
          <cell r="J254">
            <v>2250</v>
          </cell>
        </row>
        <row r="255">
          <cell r="J255">
            <v>4960</v>
          </cell>
        </row>
        <row r="260">
          <cell r="J260">
            <v>34676.57</v>
          </cell>
        </row>
        <row r="264">
          <cell r="J264">
            <v>14200</v>
          </cell>
        </row>
        <row r="273">
          <cell r="J273">
            <v>3500</v>
          </cell>
        </row>
        <row r="278">
          <cell r="J278">
            <v>600</v>
          </cell>
        </row>
        <row r="300">
          <cell r="J300">
            <v>85548.5</v>
          </cell>
        </row>
        <row r="301">
          <cell r="J301">
            <v>28400</v>
          </cell>
        </row>
        <row r="306">
          <cell r="J306">
            <v>8901.0400000000009</v>
          </cell>
        </row>
        <row r="307">
          <cell r="J307">
            <v>5545</v>
          </cell>
        </row>
        <row r="323">
          <cell r="J323">
            <v>2727</v>
          </cell>
        </row>
        <row r="330">
          <cell r="J330">
            <v>9686.5</v>
          </cell>
        </row>
        <row r="335">
          <cell r="J335">
            <v>1860</v>
          </cell>
        </row>
        <row r="336">
          <cell r="J336">
            <v>366</v>
          </cell>
        </row>
        <row r="337">
          <cell r="J337">
            <v>702</v>
          </cell>
        </row>
        <row r="338">
          <cell r="J338">
            <v>899</v>
          </cell>
        </row>
        <row r="339">
          <cell r="J339">
            <v>1326</v>
          </cell>
        </row>
        <row r="340">
          <cell r="J340">
            <v>2079</v>
          </cell>
        </row>
        <row r="341">
          <cell r="J341">
            <v>1535</v>
          </cell>
        </row>
        <row r="342">
          <cell r="J342">
            <v>1292</v>
          </cell>
        </row>
        <row r="343">
          <cell r="J343">
            <v>2475</v>
          </cell>
        </row>
        <row r="344">
          <cell r="J344">
            <v>1346</v>
          </cell>
        </row>
        <row r="345">
          <cell r="J345">
            <v>899</v>
          </cell>
        </row>
        <row r="346">
          <cell r="J346">
            <v>1626</v>
          </cell>
        </row>
        <row r="347">
          <cell r="J347">
            <v>2688</v>
          </cell>
        </row>
        <row r="348">
          <cell r="J348">
            <v>3865.4</v>
          </cell>
        </row>
        <row r="349">
          <cell r="J349">
            <v>1490</v>
          </cell>
        </row>
        <row r="350">
          <cell r="J350">
            <v>7153</v>
          </cell>
        </row>
        <row r="351">
          <cell r="J351">
            <v>804</v>
          </cell>
        </row>
        <row r="352">
          <cell r="J352">
            <v>1307</v>
          </cell>
        </row>
        <row r="353">
          <cell r="J353">
            <v>446</v>
          </cell>
        </row>
        <row r="354">
          <cell r="J354">
            <v>833.75</v>
          </cell>
        </row>
        <row r="355">
          <cell r="J355">
            <v>391</v>
          </cell>
        </row>
        <row r="365">
          <cell r="J365">
            <v>900</v>
          </cell>
        </row>
        <row r="369">
          <cell r="J369">
            <v>1000</v>
          </cell>
        </row>
        <row r="373">
          <cell r="J373">
            <v>3500</v>
          </cell>
        </row>
        <row r="397">
          <cell r="J397">
            <v>662</v>
          </cell>
        </row>
        <row r="403">
          <cell r="J403">
            <v>125548.43</v>
          </cell>
        </row>
        <row r="408">
          <cell r="J408">
            <v>4210</v>
          </cell>
        </row>
        <row r="414">
          <cell r="J414">
            <v>1315</v>
          </cell>
        </row>
        <row r="418">
          <cell r="J418">
            <v>13300</v>
          </cell>
        </row>
        <row r="430">
          <cell r="J430">
            <v>21294</v>
          </cell>
        </row>
        <row r="437">
          <cell r="J437">
            <v>82500</v>
          </cell>
        </row>
        <row r="447">
          <cell r="J447">
            <v>11209.39</v>
          </cell>
        </row>
        <row r="448">
          <cell r="J448">
            <v>15142.86</v>
          </cell>
        </row>
        <row r="453">
          <cell r="J453">
            <v>1440</v>
          </cell>
        </row>
        <row r="471">
          <cell r="J471">
            <v>16125</v>
          </cell>
        </row>
        <row r="479">
          <cell r="J479">
            <v>3990</v>
          </cell>
        </row>
        <row r="480">
          <cell r="J480">
            <v>23000</v>
          </cell>
        </row>
        <row r="501">
          <cell r="J501">
            <v>1824</v>
          </cell>
        </row>
        <row r="503">
          <cell r="J503">
            <v>138432</v>
          </cell>
        </row>
        <row r="504">
          <cell r="J504">
            <v>138432</v>
          </cell>
        </row>
        <row r="520">
          <cell r="J520">
            <v>3086.95</v>
          </cell>
        </row>
        <row r="525">
          <cell r="J525">
            <v>1265</v>
          </cell>
        </row>
        <row r="531">
          <cell r="J531">
            <v>2524</v>
          </cell>
        </row>
      </sheetData>
      <sheetData sheetId="9">
        <row r="29">
          <cell r="J29">
            <v>5780390.9100000001</v>
          </cell>
        </row>
      </sheetData>
      <sheetData sheetId="10">
        <row r="40">
          <cell r="J40">
            <v>7843794.3200000003</v>
          </cell>
        </row>
      </sheetData>
      <sheetData sheetId="11" refreshError="1"/>
      <sheetData sheetId="12">
        <row r="7">
          <cell r="D7">
            <v>5065.2</v>
          </cell>
        </row>
        <row r="8">
          <cell r="D8">
            <v>4500</v>
          </cell>
        </row>
        <row r="9">
          <cell r="D9">
            <v>27203.040000000001</v>
          </cell>
        </row>
        <row r="10">
          <cell r="D10">
            <v>11608.85</v>
          </cell>
        </row>
        <row r="11">
          <cell r="D11">
            <v>22453.200000000001</v>
          </cell>
        </row>
        <row r="12">
          <cell r="D12">
            <v>5808.58</v>
          </cell>
        </row>
        <row r="13">
          <cell r="D13">
            <v>4761.96</v>
          </cell>
        </row>
        <row r="14">
          <cell r="D14">
            <v>30795.15</v>
          </cell>
        </row>
        <row r="15">
          <cell r="D15">
            <v>13479.9</v>
          </cell>
        </row>
        <row r="16">
          <cell r="D16">
            <v>4200</v>
          </cell>
        </row>
        <row r="17">
          <cell r="D17">
            <v>15303</v>
          </cell>
        </row>
        <row r="18">
          <cell r="D18">
            <v>38400</v>
          </cell>
        </row>
        <row r="19">
          <cell r="D19">
            <v>16339.47</v>
          </cell>
        </row>
        <row r="20">
          <cell r="D20">
            <v>29646.27</v>
          </cell>
        </row>
        <row r="21">
          <cell r="D21">
            <v>25740</v>
          </cell>
        </row>
        <row r="22">
          <cell r="D22">
            <v>59544</v>
          </cell>
        </row>
        <row r="23">
          <cell r="D23">
            <v>83129.45</v>
          </cell>
        </row>
        <row r="24">
          <cell r="D24">
            <v>92866.35</v>
          </cell>
        </row>
      </sheetData>
      <sheetData sheetId="13" refreshError="1"/>
      <sheetData sheetId="14" refreshError="1"/>
      <sheetData sheetId="1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
      <sheetName val="MOUVEMENT EN COURS  2017"/>
      <sheetName val="ANALYSE TERRAIN &amp; CONSTRUCTION"/>
      <sheetName val="ANALYSE ITMO"/>
      <sheetName val="ANALYSE EMBALLAGE"/>
      <sheetName val="ANALYSE MATERIEL DE TRANSPORT"/>
      <sheetName val="ANALYSE MMB &amp; MAT INFO"/>
      <sheetName val="ANALYSE MAT DE PUB"/>
      <sheetName val=" RECAP NOUVEAU SYSTEME D'INFO"/>
      <sheetName val="BEVSOFT"/>
      <sheetName val="OPTIMAINT"/>
      <sheetName val="AMPLITUDE RH"/>
      <sheetName val="SUPPORT INFRASTRUCTURE"/>
      <sheetName val="AUTRES NV SYSTEME D'INFO"/>
      <sheetName val="ANALYSE MAT COBOMI"/>
      <sheetName val="IMMOBILISATION 2017"/>
      <sheetName val="ACQUISIT° OPTIMMO 2017"/>
      <sheetName val="TRANSFERT EN COURS 2017"/>
      <sheetName val="IMMO 2017-OPTIMMO"/>
      <sheetName val="RESTANT EN COURS 2017"/>
      <sheetName val="TAB MOUV BLLE 2017"/>
      <sheetName val="TAB MOUV CASIERS 2017"/>
      <sheetName val="TAB MOUV PALETTES 2017"/>
      <sheetName val="TAB MOUV FÛTS 2017"/>
      <sheetName val="TAB MOUV CO² 2017"/>
      <sheetName val="BOUCLAGE PWC"/>
      <sheetName val="Sortie IMMO CASSE 2017 "/>
      <sheetName val="OD ECRITURE CASSE 2017"/>
      <sheetName val="MOUVEMENT FC 2017"/>
      <sheetName val="Sortie IMMO  RFC DEC 2017"/>
      <sheetName val="OD RFC 2017"/>
      <sheetName val="CORRECTION FC 2017"/>
      <sheetName val="Sortie IMMO CORRECTION FC 17"/>
      <sheetName val="OD CORRECTION FC 2017"/>
      <sheetName val="PEUGEOT 308 ESSTAFA"/>
      <sheetName val="PEUGEOT 308 TAJANI"/>
      <sheetName val="CAMION REFORME 15050A13"/>
      <sheetName val="RECAP CESSION SIEG"/>
      <sheetName val="CESS CONSTRUCTION &amp; AMENAG SIEG"/>
      <sheetName val="CESS ITMO SIEGE"/>
      <sheetName val="OD SORTRIE SIEGE"/>
      <sheetName val="RECAP CESSION 2017"/>
      <sheetName val="CESSION 2017 OPTIMMO"/>
      <sheetName val="FICHIER IMMO 2017 BRUT"/>
      <sheetName val="OPTIMMO BRUT 2017"/>
      <sheetName val="FICHIER IMMO 2017 NET"/>
      <sheetName val="OPTIMMO NET 2017"/>
      <sheetName val="ECART VALIDE PAR DF"/>
      <sheetName val="CONTROLE DOTATION  2017"/>
      <sheetName val="CONTRÔLE COMPTE DES DOTATIONS"/>
      <sheetName val="CONTRÔLE COMPTE DES IMMO"/>
      <sheetName val="IMMO INCORPORELLES"/>
      <sheetName val="Immob Non Valeur 2017"/>
      <sheetName val="EMBALLAGE A RENDRE"/>
      <sheetName val="ANALYSE 341380"/>
      <sheetName val="ANALYSE 341381"/>
      <sheetName val="ANALYSE 341370"/>
      <sheetName val="ANALYSE 341410"/>
      <sheetName val="ANALYSE 341411"/>
      <sheetName val="ANALYSE 341412"/>
      <sheetName val="PROV DEPRIC IMMO"/>
      <sheetName val="REPRISE SUB INVEST STEP FES"/>
      <sheetName val="FOND DE COMMERCE 2017"/>
      <sheetName val="TAB MOUV AMORTISSEMENTS"/>
      <sheetName val="TAB MOUV IMMOBILISA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38">
          <cell r="H38">
            <v>32002549.309999999</v>
          </cell>
        </row>
        <row r="40">
          <cell r="R40">
            <v>122495970.90000001</v>
          </cell>
        </row>
      </sheetData>
      <sheetData sheetId="29"/>
      <sheetData sheetId="30"/>
      <sheetData sheetId="31"/>
      <sheetData sheetId="32"/>
      <sheetData sheetId="33"/>
      <sheetData sheetId="34"/>
      <sheetData sheetId="35"/>
      <sheetData sheetId="36"/>
      <sheetData sheetId="37" refreshError="1"/>
      <sheetData sheetId="38" refreshError="1"/>
      <sheetData sheetId="39" refreshError="1"/>
      <sheetData sheetId="40" refreshError="1"/>
      <sheetData sheetId="41">
        <row r="30">
          <cell r="L30">
            <v>0</v>
          </cell>
        </row>
      </sheetData>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7">
          <cell r="E7">
            <v>-1.1641532182693481E-9</v>
          </cell>
        </row>
      </sheetData>
      <sheetData sheetId="61"/>
      <sheetData sheetId="62"/>
      <sheetData sheetId="63">
        <row r="26">
          <cell r="E26">
            <v>203555093.36000001</v>
          </cell>
        </row>
      </sheetData>
      <sheetData sheetId="64">
        <row r="18">
          <cell r="E18">
            <v>1250040.73</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Z SBM"/>
      <sheetName val="CHEZ CDC"/>
      <sheetName val="CHEZ EAE"/>
      <sheetName val="CHEZ SVCM"/>
    </sheetNames>
    <sheetDataSet>
      <sheetData sheetId="0">
        <row r="12">
          <cell r="E12">
            <v>58712.5</v>
          </cell>
        </row>
      </sheetData>
      <sheetData sheetId="1"/>
      <sheetData sheetId="2"/>
      <sheetData sheetId="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7 "/>
    </sheetNames>
    <sheetDataSet>
      <sheetData sheetId="0">
        <row r="27">
          <cell r="J27">
            <v>8342697.3200000003</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de garde (2)"/>
      <sheetName val="page de garde"/>
      <sheetName val="BILAN"/>
      <sheetName val="CPC"/>
      <sheetName val="ESG"/>
      <sheetName val="TAB DE FINA"/>
      <sheetName val="A2"/>
      <sheetName val="A3"/>
      <sheetName val="B1"/>
      <sheetName val="B2"/>
      <sheetName val="B 2 BIS"/>
      <sheetName val="B3"/>
      <sheetName val="B4"/>
      <sheetName val="B5"/>
      <sheetName val="B6"/>
      <sheetName val="B7"/>
      <sheetName val="B8"/>
      <sheetName val="B9"/>
      <sheetName val="B10"/>
      <sheetName val="B11"/>
      <sheetName val="B12 "/>
      <sheetName val="B13"/>
      <sheetName val="B14  "/>
      <sheetName val="C1"/>
      <sheetName val="C2"/>
      <sheetName val="C3"/>
      <sheetName val="C4"/>
      <sheetName val="C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1">
          <cell r="E21">
            <v>87575674.950000003</v>
          </cell>
          <cell r="F21">
            <v>88177086.480000004</v>
          </cell>
        </row>
        <row r="23">
          <cell r="E23">
            <v>1696911.19</v>
          </cell>
          <cell r="F23">
            <v>1697907.04</v>
          </cell>
        </row>
        <row r="33">
          <cell r="E33">
            <v>29650000</v>
          </cell>
        </row>
        <row r="35">
          <cell r="F35">
            <v>0</v>
          </cell>
        </row>
      </sheetData>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èle"/>
      <sheetName val="conso"/>
      <sheetName val="CLML"/>
      <sheetName val="PING"/>
      <sheetName val="FDK"/>
      <sheetName val="CIMENTS"/>
      <sheetName val="CEMENTOS"/>
      <sheetName val="BETONS"/>
      <sheetName val="SOTHERMA"/>
      <sheetName val="SIM"/>
      <sheetName val="MAROPAC"/>
      <sheetName val="CMB"/>
      <sheetName val="SCBG"/>
      <sheetName val="BRANOMA"/>
      <sheetName val="BRATA"/>
      <sheetName val="SBM"/>
      <sheetName val="SBM SCBG"/>
      <sheetName val="COURTAGE"/>
      <sheetName val="SILICAM"/>
      <sheetName val="HATM"/>
      <sheetName val="SCE"/>
      <sheetName val="B97FFFFF"/>
      <sheetName val="Feuil1"/>
      <sheetName val="Feuil2"/>
      <sheetName val="Feuil3"/>
      <sheetName val="CPC BUDGET (2)"/>
      <sheetName val="modélisation"/>
      <sheetName val="RECAP PAR HYP"/>
      <sheetName val="CPC BUDGET"/>
      <sheetName val="recapi"/>
      <sheetName val="hyp"/>
      <sheetName val="détail capitaux"/>
      <sheetName val="récap capitaux"/>
      <sheetName val="EPS"/>
      <sheetName val="récap LOG"/>
      <sheetName val="cpc formatDG"/>
      <sheetName val="cpc format NAJM"/>
      <sheetName val="EVOLUTION 96-05"/>
      <sheetName val="CREDITS PAR BQE"/>
      <sheetName val="CREDITS HORS IMMOB"/>
      <sheetName val="CREDITS IMMOB"/>
      <sheetName val="CREDITS"/>
      <sheetName val="DEPOTS PAR BQE"/>
      <sheetName val="RESSOURCES"/>
      <sheetName val="RESSOURCES HORS RME"/>
      <sheetName val="RESSOURCES RME"/>
      <sheetName val="GRAPH COMM"/>
      <sheetName val="Historik"/>
      <sheetName val="Inputs"/>
      <sheetName val="Bilan"/>
      <sheetName val="Revenus plac 2005"/>
      <sheetName val="CPC"/>
      <sheetName val="calcul immob 2002"/>
      <sheetName val="2005"/>
      <sheetName val="2003"/>
      <sheetName val="2004"/>
      <sheetName val="REPO"/>
      <sheetName val="immob"/>
      <sheetName val="2005bis"/>
      <sheetName val="dépôts"/>
      <sheetName val="2006"/>
      <sheetName val="PDP"/>
      <sheetName val="ESSAI"/>
      <sheetName val="Fevrier 02"/>
      <sheetName val="mail du 251208"/>
      <sheetName val="Dist"/>
      <sheetName val="mail du 020108"/>
      <sheetName val="mail du 301208"/>
      <sheetName val="Audit gauge"/>
      <sheetName val="Exemples vie"/>
      <sheetName val="Exemples décès"/>
      <sheetName val="Mod?le"/>
      <sheetName val="mod?lisation"/>
      <sheetName val="d?tail capitaux"/>
      <sheetName val="r?cap capitaux"/>
      <sheetName val="r?cap LOG"/>
      <sheetName val="d?p?ts"/>
      <sheetName val="Général"/>
      <sheetName val="Production"/>
      <sheetName val="Ventes Maroc en tonnes"/>
      <sheetName val="Ventes Export en Tonnes"/>
      <sheetName val="Total des ventes en tonnes"/>
      <sheetName val="Info.Génér. sur les ventes"/>
      <sheetName val="C.A Maroc"/>
      <sheetName val="C.A Export"/>
      <sheetName val="Produits accessoires"/>
      <sheetName val="Total C.A"/>
      <sheetName val="Enc. C.A Maroc 2002"/>
      <sheetName val="Enc. C.A Export 2002"/>
      <sheetName val="Enc Produits accessoires"/>
      <sheetName val="TVA.Ventes B.S"/>
      <sheetName val="Enc Ventes B.S"/>
      <sheetName val="Gestion de stock pâte à papier"/>
      <sheetName val="I.P.P.E.P.E.M"/>
      <sheetName val="Autres Pduits d'exploitation"/>
      <sheetName val="Reprises d'exploitation"/>
      <sheetName val="Sk Finaux au 31.12.2001"/>
      <sheetName val="Stand.consom."/>
      <sheetName val="G.Sk Bois A.E.F"/>
      <sheetName val="G.Sk Bois privé"/>
      <sheetName val="G.Sk Bois importé"/>
      <sheetName val="G.Sk Carbonate de soude"/>
      <sheetName val="G.Sk Soufre"/>
      <sheetName val="G. Sk Chaux"/>
      <sheetName val="G.Sk Acide sulfurique"/>
      <sheetName val="G.Sk Acide chloridrique"/>
      <sheetName val="G.Sk Mistron vapor"/>
      <sheetName val="G.Sk Lesive de soude"/>
      <sheetName val="G.Sk Sel"/>
      <sheetName val="G.Sk Ph.Trisodique"/>
      <sheetName val="G.Sk Hydrazine"/>
      <sheetName val="G.SK Chlorate"/>
      <sheetName val="G.Sk Anti-mousse"/>
      <sheetName val="G.SK Acide sulfamique"/>
      <sheetName val="G.Sk Eau oxygénée"/>
      <sheetName val="G.Sk Nalco 8900"/>
      <sheetName val="G.Sk Nalco 8610"/>
      <sheetName val="G.Sk Nalco 808"/>
      <sheetName val="G.Sk Nalco 74407"/>
      <sheetName val="G.Sk Nalco 8683"/>
      <sheetName val="G.Sk Nalco 74214"/>
      <sheetName val="G.Sk M.Consommables"/>
      <sheetName val="G.Sk Fuel 2"/>
      <sheetName val="G.Sk FOD"/>
      <sheetName val="G.Sk Propane"/>
      <sheetName val="G.Sk Kraft Blanchi"/>
      <sheetName val="G.Sk Fil de fer 3"/>
      <sheetName val="G.Sk Fil de fer 2,3"/>
      <sheetName val="Electricité et p.Services"/>
      <sheetName val="T.Achats M.F"/>
      <sheetName val="TVA.Achats M.F"/>
      <sheetName val="T.Achats M.F TTC"/>
      <sheetName val="Autres achats M.F TTC"/>
      <sheetName val="Achats MP corrigé par var Sk"/>
      <sheetName val="T.cons M.F"/>
      <sheetName val="T.Var.Sk M.F"/>
      <sheetName val="Sk finaux M.F 2002"/>
      <sheetName val="Inf.Géné achats M.F"/>
      <sheetName val="Pay.Bois A.E.F"/>
      <sheetName val="Pay.Bois privé"/>
      <sheetName val="Pay.Bois Import"/>
      <sheetName val="Pay.Autres M.P"/>
      <sheetName val="Pay.Electricité"/>
      <sheetName val="Pay.P.services"/>
      <sheetName val="Pay Achats M.F"/>
      <sheetName val="Antes Ch.Externes"/>
      <sheetName val="TVA Autres ch.externes"/>
      <sheetName val="Pay autres Ch.Externes"/>
      <sheetName val="Tréso.a.ch.externes"/>
      <sheetName val="Impôts et taxes"/>
      <sheetName val="Tréso.I.Taxes"/>
      <sheetName val="Charges de personnel"/>
      <sheetName val="Tréso.Personnel"/>
      <sheetName val="Autres charges d'exploitation"/>
      <sheetName val="Dot.D'expl.et de prov."/>
      <sheetName val="Produits financiers"/>
      <sheetName val="Dettes a L.M.T ET Ch.Financière"/>
      <sheetName val="Tableau des Provisions"/>
      <sheetName val="CPC mensuelle"/>
      <sheetName val="Bilan 2001"/>
      <sheetName val="Enc Clients 2001"/>
      <sheetName val="Sort Aut.Cré.A.Circul."/>
      <sheetName val="Pay.Feur Bilan 2001"/>
      <sheetName val="Sort Etat créditeur Bilan 2001"/>
      <sheetName val="Sort Aut.D.P.Circu.Bilan 2001"/>
      <sheetName val="Budget TVA"/>
      <sheetName val="Résultat 2001"/>
      <sheetName val="Immobilisations"/>
      <sheetName val="TVA.Immobilisations"/>
      <sheetName val="Immo TTC"/>
      <sheetName val="Pay Immob TTC"/>
      <sheetName val="Trésorerie 2002"/>
      <sheetName val="Cotisation Minimale 2002"/>
      <sheetName val="Bilan 2002"/>
      <sheetName val="CPC L.CIMENTS"/>
      <sheetName val="CPC L.CEMENTOS"/>
      <sheetName val="CPC L.MAROC"/>
      <sheetName val="ELIM L.MAROC GROUPE"/>
      <sheetName val="L.MAROC GROUPE"/>
      <sheetName val="CPC L.BETONS"/>
      <sheetName val="CPC SIEP"/>
      <sheetName val="GRAVEL"/>
      <sheetName val="B97FFFFF.XLS"/>
      <sheetName val="Prof&amp;Loss DAS F98"/>
      <sheetName val="Total"/>
      <sheetName val="TB01"/>
      <sheetName val="SBM_SCBG"/>
      <sheetName val="CPC_BUDGET_(2)"/>
      <sheetName val="RECAP_PAR_HYP"/>
      <sheetName val="CPC_BUDGET"/>
      <sheetName val="détail_capitaux"/>
      <sheetName val="récap_capitaux"/>
      <sheetName val="récap_LOG"/>
      <sheetName val="cpc_formatDG"/>
      <sheetName val="cpc_format_NAJM"/>
      <sheetName val="EVOLUTION_96-05"/>
      <sheetName val="CREDITS_PAR_BQE"/>
      <sheetName val="CREDITS_HORS_IMMOB"/>
      <sheetName val="CREDITS_IMMOB"/>
      <sheetName val="DEPOTS_PAR_BQE"/>
      <sheetName val="RESSOURCES_HORS_RME"/>
      <sheetName val="RESSOURCES_RME"/>
      <sheetName val="GRAPH_COMM"/>
      <sheetName val="Revenus_plac_2005"/>
      <sheetName val="calcul_immob_2002"/>
      <sheetName val="Fevrier_02"/>
      <sheetName val="mail_du_251208"/>
      <sheetName val="mail_du_020108"/>
      <sheetName val="mail_du_301208"/>
      <sheetName val="Audit_gauge"/>
      <sheetName val="SBM_SCBG1"/>
      <sheetName val="CPC_BUDGET_(2)1"/>
      <sheetName val="RECAP_PAR_HYP1"/>
      <sheetName val="CPC_BUDGET1"/>
      <sheetName val="détail_capitaux1"/>
      <sheetName val="récap_capitaux1"/>
      <sheetName val="récap_LOG1"/>
      <sheetName val="cpc_formatDG1"/>
      <sheetName val="cpc_format_NAJM1"/>
      <sheetName val="EVOLUTION_96-051"/>
      <sheetName val="CREDITS_PAR_BQE1"/>
      <sheetName val="CREDITS_HORS_IMMOB1"/>
      <sheetName val="CREDITS_IMMOB1"/>
      <sheetName val="DEPOTS_PAR_BQE1"/>
      <sheetName val="RESSOURCES_HORS_RME1"/>
      <sheetName val="RESSOURCES_RME1"/>
      <sheetName val="GRAPH_COMM1"/>
      <sheetName val="Revenus_plac_20051"/>
      <sheetName val="calcul_immob_20021"/>
      <sheetName val="Fevrier_021"/>
      <sheetName val="mail_du_2512081"/>
      <sheetName val="mail_du_0201081"/>
      <sheetName val="mail_du_3012081"/>
      <sheetName val="Audit_gauge1"/>
      <sheetName val="Feuil5"/>
      <sheetName val="Reporting"/>
      <sheetName val="REP (a)"/>
      <sheetName val="REP (a)99-2000-2002 NV"/>
      <sheetName val="REP (a)99-2000-2002 VIE"/>
      <sheetName val="REP (a)99-2000-2002 NV+VIE"/>
      <sheetName val="Existants Euro"/>
      <sheetName val="0-Basic"/>
      <sheetName val="C de R"/>
      <sheetName val="S-Curve Model"/>
      <sheetName val="SourcesCF"/>
      <sheetName val="Revenues_Sum"/>
      <sheetName val="Commercialization Costs"/>
      <sheetName val="Interconnection_Costs"/>
      <sheetName val="REPORTING GROUPE"/>
      <sheetName val="DETAIL BUDGET"/>
      <sheetName val="Ventes Services &amp; Redevances"/>
      <sheetName val="H; économiques et financières"/>
      <sheetName val="S1"/>
      <sheetName val="P&amp;L PER FAMILY BRAND"/>
      <sheetName val="D Etape 11"/>
      <sheetName val="Expenses"/>
      <sheetName val="Staffing Comps"/>
      <sheetName val="import-mag"/>
      <sheetName val="PARAMETRE"/>
      <sheetName val="CODE FRS"/>
      <sheetName val="SBM_SCBG2"/>
      <sheetName val="CPC_BUDGET_(2)2"/>
      <sheetName val="RECAP_PAR_HYP2"/>
      <sheetName val="CPC_BUDGET2"/>
      <sheetName val="détail_capitaux2"/>
      <sheetName val="récap_capitaux2"/>
      <sheetName val="récap_LOG2"/>
      <sheetName val="cpc_formatDG2"/>
      <sheetName val="cpc_format_NAJM2"/>
      <sheetName val="EVOLUTION_96-052"/>
      <sheetName val="CREDITS_PAR_BQE2"/>
      <sheetName val="CREDITS_HORS_IMMOB2"/>
      <sheetName val="CREDITS_IMMOB2"/>
      <sheetName val="DEPOTS_PAR_BQE2"/>
      <sheetName val="RESSOURCES_HORS_RME2"/>
      <sheetName val="RESSOURCES_RME2"/>
      <sheetName val="GRAPH_COMM2"/>
      <sheetName val="Revenus_plac_20052"/>
      <sheetName val="calcul_immob_20022"/>
      <sheetName val="Fevrier_022"/>
      <sheetName val="mail_du_2512082"/>
      <sheetName val="mail_du_0201082"/>
      <sheetName val="mail_du_3012082"/>
      <sheetName val="Audit_gauge2"/>
      <sheetName val="Exemples_vie"/>
      <sheetName val="Exemples_décès"/>
      <sheetName val="d?tail_capitaux"/>
      <sheetName val="r?cap_capitaux"/>
      <sheetName val="r?cap_LOG"/>
      <sheetName val="Ventes_Maroc_en_tonnes"/>
      <sheetName val="Ventes_Export_en_Tonnes"/>
      <sheetName val="Total_des_ventes_en_tonnes"/>
      <sheetName val="Info_Génér__sur_les_ventes"/>
      <sheetName val="C_A_Maroc"/>
      <sheetName val="C_A_Export"/>
      <sheetName val="Produits_accessoires"/>
      <sheetName val="Total_C_A"/>
      <sheetName val="Enc__C_A_Maroc_2002"/>
      <sheetName val="Enc__C_A_Export_2002"/>
      <sheetName val="Enc_Produits_accessoires"/>
      <sheetName val="TVA_Ventes_B_S"/>
      <sheetName val="Enc_Ventes_B_S"/>
      <sheetName val="Gestion_de_stock_pâte_à_papier"/>
      <sheetName val="I_P_P_E_P_E_M"/>
      <sheetName val="Autres_Pduits_d'exploitation"/>
      <sheetName val="Reprises_d'exploitation"/>
      <sheetName val="Sk_Finaux_au_31_12_2001"/>
      <sheetName val="Stand_consom_"/>
      <sheetName val="G_Sk_Bois_A_E_F"/>
      <sheetName val="G_Sk_Bois_privé"/>
      <sheetName val="G_Sk_Bois_importé"/>
      <sheetName val="G_Sk_Carbonate_de_soude"/>
      <sheetName val="G_Sk_Soufre"/>
      <sheetName val="G__Sk_Chaux"/>
      <sheetName val="G_Sk_Acide_sulfurique"/>
      <sheetName val="G_Sk_Acide_chloridrique"/>
      <sheetName val="G_Sk_Mistron_vapor"/>
      <sheetName val="G_Sk_Lesive_de_soude"/>
      <sheetName val="G_Sk_Sel"/>
      <sheetName val="G_Sk_Ph_Trisodique"/>
      <sheetName val="G_Sk_Hydrazine"/>
      <sheetName val="G_SK_Chlorate"/>
      <sheetName val="G_Sk_Anti-mousse"/>
      <sheetName val="G_SK_Acide_sulfamique"/>
      <sheetName val="G_Sk_Eau_oxygénée"/>
      <sheetName val="G_Sk_Nalco_8900"/>
      <sheetName val="G_Sk_Nalco_8610"/>
      <sheetName val="G_Sk_Nalco_808"/>
      <sheetName val="G_Sk_Nalco_74407"/>
      <sheetName val="G_Sk_Nalco_8683"/>
      <sheetName val="G_Sk_Nalco_74214"/>
      <sheetName val="G_Sk_M_Consommables"/>
      <sheetName val="G_Sk_Fuel_2"/>
      <sheetName val="G_Sk_FOD"/>
      <sheetName val="G_Sk_Propane"/>
      <sheetName val="G_Sk_Kraft_Blanchi"/>
      <sheetName val="G_Sk_Fil_de_fer_3"/>
      <sheetName val="G_Sk_Fil_de_fer_2,3"/>
      <sheetName val="Electricité_et_p_Services"/>
      <sheetName val="T_Achats_M_F"/>
      <sheetName val="TVA_Achats_M_F"/>
      <sheetName val="T_Achats_M_F_TTC"/>
      <sheetName val="Autres_achats_M_F_TTC"/>
      <sheetName val="Achats_MP_corrigé_par_var_Sk"/>
      <sheetName val="T_cons_M_F"/>
      <sheetName val="T_Var_Sk_M_F"/>
      <sheetName val="Sk_finaux_M_F_2002"/>
      <sheetName val="Inf_Géné_achats_M_F"/>
      <sheetName val="Pay_Bois_A_E_F"/>
      <sheetName val="Pay_Bois_privé"/>
      <sheetName val="Pay_Bois_Import"/>
      <sheetName val="Pay_Autres_M_P"/>
      <sheetName val="Pay_Electricité"/>
      <sheetName val="Pay_P_services"/>
      <sheetName val="Pay_Achats_M_F"/>
      <sheetName val="Antes_Ch_Externes"/>
      <sheetName val="TVA_Autres_ch_externes"/>
      <sheetName val="Pay_autres_Ch_Externes"/>
      <sheetName val="Tréso_a_ch_externes"/>
      <sheetName val="Impôts_et_taxes"/>
      <sheetName val="Tréso_I_Taxes"/>
      <sheetName val="Charges_de_personnel"/>
      <sheetName val="Tréso_Personnel"/>
      <sheetName val="Autres_charges_d'exploitation"/>
      <sheetName val="Dot_D'expl_et_de_prov_"/>
      <sheetName val="Produits_financiers"/>
      <sheetName val="Dettes_a_L_M_T_ET_Ch_Financière"/>
      <sheetName val="Tableau_des_Provisions"/>
      <sheetName val="CPC_mensuelle"/>
      <sheetName val="Bilan_2001"/>
      <sheetName val="Enc_Clients_2001"/>
      <sheetName val="Sort_Aut_Cré_A_Circul_"/>
      <sheetName val="Pay_Feur_Bilan_2001"/>
      <sheetName val="Sort_Etat_créditeur_Bilan_2001"/>
      <sheetName val="Sort_Aut_D_P_Circu_Bilan_2001"/>
      <sheetName val="Budget_TVA"/>
      <sheetName val="Résultat_2001"/>
      <sheetName val="TVA_Immobilisations"/>
      <sheetName val="Immo_TTC"/>
      <sheetName val="Pay_Immob_TTC"/>
      <sheetName val="Trésorerie_2002"/>
      <sheetName val="Cotisation_Minimale_2002"/>
      <sheetName val="Bilan_2002"/>
      <sheetName val="CPC_L_CIMENTS"/>
      <sheetName val="CPC_L_CEMENTOS"/>
      <sheetName val="CPC_L_MAROC"/>
      <sheetName val="ELIM_L_MAROC_GROUPE"/>
      <sheetName val="L_MAROC_GROUPE"/>
      <sheetName val="CPC_L_BETONS"/>
      <sheetName val="CPC_SIEP"/>
      <sheetName val="B97FFFFF_XLS"/>
      <sheetName val="Prof&amp;Loss_DAS_F98"/>
      <sheetName val="REP_(a)"/>
      <sheetName val="REP_(a)99-2000-2002_NV"/>
      <sheetName val="REP_(a)99-2000-2002_VIE"/>
      <sheetName val="REP_(a)99-2000-2002_NV+VIE"/>
      <sheetName val="Existants_Euro"/>
      <sheetName val="C_de_R"/>
      <sheetName val="S-Curve_Model"/>
      <sheetName val="Commercialization_Costs"/>
      <sheetName val="REPORTING_GROUPE"/>
      <sheetName val="DETAIL_BUDGET"/>
      <sheetName val="Ventes_Services_&amp;_Redevances"/>
      <sheetName val="H;_économiques_et_financières"/>
      <sheetName val="P&amp;L_PER_FAMILY_BRAND"/>
      <sheetName val="D_Etape_11"/>
      <sheetName val="Staffing_Comps"/>
      <sheetName val="CODE_FRS"/>
      <sheetName val="SBM_SCBG3"/>
      <sheetName val="CPC_BUDGET_(2)3"/>
      <sheetName val="RECAP_PAR_HYP3"/>
      <sheetName val="CPC_BUDGET3"/>
      <sheetName val="détail_capitaux3"/>
      <sheetName val="récap_capitaux3"/>
      <sheetName val="récap_LOG3"/>
      <sheetName val="cpc_formatDG3"/>
      <sheetName val="cpc_format_NAJM3"/>
      <sheetName val="EVOLUTION_96-053"/>
      <sheetName val="CREDITS_PAR_BQE3"/>
      <sheetName val="CREDITS_HORS_IMMOB3"/>
      <sheetName val="CREDITS_IMMOB3"/>
      <sheetName val="DEPOTS_PAR_BQE3"/>
      <sheetName val="RESSOURCES_HORS_RME3"/>
      <sheetName val="RESSOURCES_RME3"/>
      <sheetName val="GRAPH_COMM3"/>
      <sheetName val="Revenus_plac_20053"/>
      <sheetName val="calcul_immob_20023"/>
      <sheetName val="Fevrier_023"/>
      <sheetName val="mail_du_2512083"/>
      <sheetName val="mail_du_0201083"/>
      <sheetName val="mail_du_3012083"/>
      <sheetName val="Audit_gauge3"/>
      <sheetName val="Exemples_vie1"/>
      <sheetName val="Exemples_décès1"/>
      <sheetName val="d?tail_capitaux1"/>
      <sheetName val="r?cap_capitaux1"/>
      <sheetName val="r?cap_LOG1"/>
      <sheetName val="Ventes_Maroc_en_tonnes1"/>
      <sheetName val="Ventes_Export_en_Tonnes1"/>
      <sheetName val="Total_des_ventes_en_tonnes1"/>
      <sheetName val="Info_Génér__sur_les_ventes1"/>
      <sheetName val="C_A_Maroc1"/>
      <sheetName val="C_A_Export1"/>
      <sheetName val="Produits_accessoires1"/>
      <sheetName val="Total_C_A1"/>
      <sheetName val="Enc__C_A_Maroc_20021"/>
      <sheetName val="Enc__C_A_Export_20021"/>
      <sheetName val="Enc_Produits_accessoires1"/>
      <sheetName val="TVA_Ventes_B_S1"/>
      <sheetName val="Enc_Ventes_B_S1"/>
      <sheetName val="Gestion_de_stock_pâte_à_papier1"/>
      <sheetName val="I_P_P_E_P_E_M1"/>
      <sheetName val="Autres_Pduits_d'exploitation1"/>
      <sheetName val="Reprises_d'exploitation1"/>
      <sheetName val="Sk_Finaux_au_31_12_20011"/>
      <sheetName val="Stand_consom_1"/>
      <sheetName val="G_Sk_Bois_A_E_F1"/>
      <sheetName val="G_Sk_Bois_privé1"/>
      <sheetName val="AO"/>
      <sheetName val="AMP"/>
      <sheetName val="SBM_SCBG7"/>
      <sheetName val="CPC_BUDGET_(2)7"/>
      <sheetName val="RECAP_PAR_HYP7"/>
      <sheetName val="CPC_BUDGET7"/>
      <sheetName val="détail_capitaux7"/>
      <sheetName val="récap_capitaux7"/>
      <sheetName val="récap_LOG7"/>
      <sheetName val="cpc_formatDG7"/>
      <sheetName val="cpc_format_NAJM7"/>
      <sheetName val="EVOLUTION_96-057"/>
      <sheetName val="CREDITS_PAR_BQE7"/>
      <sheetName val="CREDITS_HORS_IMMOB7"/>
      <sheetName val="CREDITS_IMMOB7"/>
      <sheetName val="DEPOTS_PAR_BQE7"/>
      <sheetName val="RESSOURCES_HORS_RME7"/>
      <sheetName val="RESSOURCES_RME7"/>
      <sheetName val="GRAPH_COMM7"/>
      <sheetName val="Revenus_plac_20057"/>
      <sheetName val="calcul_immob_20027"/>
      <sheetName val="Fevrier_027"/>
      <sheetName val="mail_du_2512087"/>
      <sheetName val="mail_du_0201087"/>
      <sheetName val="mail_du_3012087"/>
      <sheetName val="Audit_gauge7"/>
      <sheetName val="Exemples_vie5"/>
      <sheetName val="Exemples_décès5"/>
      <sheetName val="d?tail_capitaux5"/>
      <sheetName val="r?cap_capitaux5"/>
      <sheetName val="r?cap_LOG5"/>
      <sheetName val="Ventes_Maroc_en_tonnes5"/>
      <sheetName val="Ventes_Export_en_Tonnes5"/>
      <sheetName val="Total_des_ventes_en_tonnes5"/>
      <sheetName val="Info_Génér__sur_les_ventes5"/>
      <sheetName val="C_A_Maroc5"/>
      <sheetName val="C_A_Export5"/>
      <sheetName val="Produits_accessoires5"/>
      <sheetName val="Total_C_A5"/>
      <sheetName val="Enc__C_A_Maroc_20025"/>
      <sheetName val="Enc__C_A_Export_20025"/>
      <sheetName val="Enc_Produits_accessoires5"/>
      <sheetName val="TVA_Ventes_B_S5"/>
      <sheetName val="Enc_Ventes_B_S5"/>
      <sheetName val="Gestion_de_stock_pâte_à_papier5"/>
      <sheetName val="I_P_P_E_P_E_M5"/>
      <sheetName val="Autres_Pduits_d'exploitation5"/>
      <sheetName val="Reprises_d'exploitation5"/>
      <sheetName val="Sk_Finaux_au_31_12_20015"/>
      <sheetName val="Stand_consom_5"/>
      <sheetName val="G_Sk_Bois_A_E_F5"/>
      <sheetName val="G_Sk_Bois_privé5"/>
      <sheetName val="G_Sk_Bois_importé5"/>
      <sheetName val="G_Sk_Carbonate_de_soude5"/>
      <sheetName val="G_Sk_Soufre5"/>
      <sheetName val="G__Sk_Chaux5"/>
      <sheetName val="G_Sk_Acide_sulfurique5"/>
      <sheetName val="G_Sk_Acide_chloridrique5"/>
      <sheetName val="G_Sk_Mistron_vapor5"/>
      <sheetName val="G_Sk_Lesive_de_soude5"/>
      <sheetName val="G_Sk_Sel5"/>
      <sheetName val="G_Sk_Ph_Trisodique5"/>
      <sheetName val="G_Sk_Hydrazine5"/>
      <sheetName val="G_SK_Chlorate5"/>
      <sheetName val="G_Sk_Anti-mousse5"/>
      <sheetName val="G_SK_Acide_sulfamique5"/>
      <sheetName val="G_Sk_Eau_oxygénée5"/>
      <sheetName val="G_Sk_Nalco_89005"/>
      <sheetName val="G_Sk_Nalco_86105"/>
      <sheetName val="G_Sk_Nalco_8085"/>
      <sheetName val="G_Sk_Nalco_744075"/>
      <sheetName val="G_Sk_Nalco_86835"/>
      <sheetName val="G_Sk_Nalco_742145"/>
      <sheetName val="G_Sk_M_Consommables5"/>
      <sheetName val="G_Sk_Fuel_25"/>
      <sheetName val="G_Sk_FOD5"/>
      <sheetName val="G_Sk_Propane5"/>
      <sheetName val="G_Sk_Kraft_Blanchi5"/>
      <sheetName val="G_Sk_Fil_de_fer_35"/>
      <sheetName val="G_Sk_Fil_de_fer_2,35"/>
      <sheetName val="Electricité_et_p_Services5"/>
      <sheetName val="T_Achats_M_F5"/>
      <sheetName val="TVA_Achats_M_F5"/>
      <sheetName val="T_Achats_M_F_TTC5"/>
      <sheetName val="Autres_achats_M_F_TTC5"/>
      <sheetName val="Achats_MP_corrigé_par_var_Sk5"/>
      <sheetName val="T_cons_M_F5"/>
      <sheetName val="T_Var_Sk_M_F5"/>
      <sheetName val="Sk_finaux_M_F_20025"/>
      <sheetName val="Inf_Géné_achats_M_F5"/>
      <sheetName val="Pay_Bois_A_E_F5"/>
      <sheetName val="Pay_Bois_privé5"/>
      <sheetName val="Pay_Bois_Import5"/>
      <sheetName val="Pay_Autres_M_P5"/>
      <sheetName val="Pay_Electricité5"/>
      <sheetName val="Pay_P_services5"/>
      <sheetName val="Pay_Achats_M_F5"/>
      <sheetName val="Antes_Ch_Externes5"/>
      <sheetName val="TVA_Autres_ch_externes5"/>
      <sheetName val="Pay_autres_Ch_Externes5"/>
      <sheetName val="Tréso_a_ch_externes5"/>
      <sheetName val="Impôts_et_taxes5"/>
      <sheetName val="Tréso_I_Taxes5"/>
      <sheetName val="Charges_de_personnel5"/>
      <sheetName val="Tréso_Personnel5"/>
      <sheetName val="Autres_charges_d'exploitation5"/>
      <sheetName val="Dot_D'expl_et_de_prov_5"/>
      <sheetName val="Produits_financiers5"/>
      <sheetName val="Dettes_a_L_M_T_ET_Ch_Financièr5"/>
      <sheetName val="Tableau_des_Provisions5"/>
      <sheetName val="CPC_mensuelle5"/>
      <sheetName val="Bilan_20015"/>
      <sheetName val="Enc_Clients_20015"/>
      <sheetName val="Sort_Aut_Cré_A_Circul_5"/>
      <sheetName val="Pay_Feur_Bilan_20015"/>
      <sheetName val="Sort_Etat_créditeur_Bilan_20015"/>
      <sheetName val="Sort_Aut_D_P_Circu_Bilan_20015"/>
      <sheetName val="Budget_TVA5"/>
      <sheetName val="Résultat_20015"/>
      <sheetName val="TVA_Immobilisations5"/>
      <sheetName val="Immo_TTC5"/>
      <sheetName val="Pay_Immob_TTC5"/>
      <sheetName val="Trésorerie_20025"/>
      <sheetName val="Cotisation_Minimale_20025"/>
      <sheetName val="Bilan_20025"/>
      <sheetName val="CPC_L_CIMENTS5"/>
      <sheetName val="CPC_L_CEMENTOS5"/>
      <sheetName val="CPC_L_MAROC5"/>
      <sheetName val="ELIM_L_MAROC_GROUPE5"/>
      <sheetName val="L_MAROC_GROUPE5"/>
      <sheetName val="CPC_L_BETONS5"/>
      <sheetName val="CPC_SIEP5"/>
      <sheetName val="B97FFFFF_XLS5"/>
      <sheetName val="Prof&amp;Loss_DAS_F985"/>
      <sheetName val="REP_(a)5"/>
      <sheetName val="REP_(a)99-2000-2002_NV5"/>
      <sheetName val="REP_(a)99-2000-2002_VIE5"/>
      <sheetName val="REP_(a)99-2000-2002_NV+VIE5"/>
      <sheetName val="Existants_Euro5"/>
      <sheetName val="C_de_R5"/>
      <sheetName val="S-Curve_Model5"/>
      <sheetName val="Commercialization_Costs5"/>
      <sheetName val="REPORTING_GROUPE5"/>
      <sheetName val="DETAIL_BUDGET5"/>
      <sheetName val="Ventes_Services_&amp;_Redevances5"/>
      <sheetName val="H;_économiques_et_financières5"/>
      <sheetName val="P&amp;L_PER_FAMILY_BRAND5"/>
      <sheetName val="D_Etape_115"/>
      <sheetName val="Staffing_Comps5"/>
      <sheetName val="CODE_FRS5"/>
      <sheetName val="G_Sk_Bois_importé1"/>
      <sheetName val="G_Sk_Carbonate_de_soude1"/>
      <sheetName val="G_Sk_Soufre1"/>
      <sheetName val="G__Sk_Chaux1"/>
      <sheetName val="G_Sk_Acide_sulfurique1"/>
      <sheetName val="G_Sk_Acide_chloridrique1"/>
      <sheetName val="G_Sk_Mistron_vapor1"/>
      <sheetName val="G_Sk_Lesive_de_soude1"/>
      <sheetName val="G_Sk_Sel1"/>
      <sheetName val="G_Sk_Ph_Trisodique1"/>
      <sheetName val="G_Sk_Hydrazine1"/>
      <sheetName val="G_SK_Chlorate1"/>
      <sheetName val="G_Sk_Anti-mousse1"/>
      <sheetName val="G_SK_Acide_sulfamique1"/>
      <sheetName val="G_Sk_Eau_oxygénée1"/>
      <sheetName val="G_Sk_Nalco_89001"/>
      <sheetName val="G_Sk_Nalco_86101"/>
      <sheetName val="G_Sk_Nalco_8081"/>
      <sheetName val="G_Sk_Nalco_744071"/>
      <sheetName val="G_Sk_Nalco_86831"/>
      <sheetName val="G_Sk_Nalco_742141"/>
      <sheetName val="G_Sk_M_Consommables1"/>
      <sheetName val="G_Sk_Fuel_21"/>
      <sheetName val="G_Sk_FOD1"/>
      <sheetName val="G_Sk_Propane1"/>
      <sheetName val="G_Sk_Kraft_Blanchi1"/>
      <sheetName val="G_Sk_Fil_de_fer_31"/>
      <sheetName val="G_Sk_Fil_de_fer_2,31"/>
      <sheetName val="Electricité_et_p_Services1"/>
      <sheetName val="T_Achats_M_F1"/>
      <sheetName val="TVA_Achats_M_F1"/>
      <sheetName val="T_Achats_M_F_TTC1"/>
      <sheetName val="Autres_achats_M_F_TTC1"/>
      <sheetName val="Achats_MP_corrigé_par_var_Sk1"/>
      <sheetName val="T_cons_M_F1"/>
      <sheetName val="T_Var_Sk_M_F1"/>
      <sheetName val="Sk_finaux_M_F_20021"/>
      <sheetName val="Inf_Géné_achats_M_F1"/>
      <sheetName val="Pay_Bois_A_E_F1"/>
      <sheetName val="Pay_Bois_privé1"/>
      <sheetName val="Pay_Bois_Import1"/>
      <sheetName val="Pay_Autres_M_P1"/>
      <sheetName val="Pay_Electricité1"/>
      <sheetName val="Pay_P_services1"/>
      <sheetName val="Pay_Achats_M_F1"/>
      <sheetName val="Antes_Ch_Externes1"/>
      <sheetName val="TVA_Autres_ch_externes1"/>
      <sheetName val="Pay_autres_Ch_Externes1"/>
      <sheetName val="Tréso_a_ch_externes1"/>
      <sheetName val="Impôts_et_taxes1"/>
      <sheetName val="Tréso_I_Taxes1"/>
      <sheetName val="Charges_de_personnel1"/>
      <sheetName val="Tréso_Personnel1"/>
      <sheetName val="Autres_charges_d'exploitation1"/>
      <sheetName val="Dot_D'expl_et_de_prov_1"/>
      <sheetName val="Produits_financiers1"/>
      <sheetName val="Dettes_a_L_M_T_ET_Ch_Financièr1"/>
      <sheetName val="Tableau_des_Provisions1"/>
      <sheetName val="CPC_mensuelle1"/>
      <sheetName val="Bilan_20011"/>
      <sheetName val="Enc_Clients_20011"/>
      <sheetName val="Sort_Aut_Cré_A_Circul_1"/>
      <sheetName val="Pay_Feur_Bilan_20011"/>
      <sheetName val="Sort_Etat_créditeur_Bilan_20011"/>
      <sheetName val="Sort_Aut_D_P_Circu_Bilan_20011"/>
      <sheetName val="Budget_TVA1"/>
      <sheetName val="Résultat_20011"/>
      <sheetName val="TVA_Immobilisations1"/>
      <sheetName val="Immo_TTC1"/>
      <sheetName val="Pay_Immob_TTC1"/>
      <sheetName val="Trésorerie_20021"/>
      <sheetName val="Cotisation_Minimale_20021"/>
      <sheetName val="Bilan_20021"/>
      <sheetName val="CPC_L_CIMENTS1"/>
      <sheetName val="CPC_L_CEMENTOS1"/>
      <sheetName val="CPC_L_MAROC1"/>
      <sheetName val="ELIM_L_MAROC_GROUPE1"/>
      <sheetName val="L_MAROC_GROUPE1"/>
      <sheetName val="CPC_L_BETONS1"/>
      <sheetName val="CPC_SIEP1"/>
      <sheetName val="B97FFFFF_XLS1"/>
      <sheetName val="Prof&amp;Loss_DAS_F981"/>
      <sheetName val="REP_(a)1"/>
      <sheetName val="REP_(a)99-2000-2002_NV1"/>
      <sheetName val="REP_(a)99-2000-2002_VIE1"/>
      <sheetName val="REP_(a)99-2000-2002_NV+VIE1"/>
      <sheetName val="Existants_Euro1"/>
      <sheetName val="C_de_R1"/>
      <sheetName val="S-Curve_Model1"/>
      <sheetName val="Commercialization_Costs1"/>
      <sheetName val="REPORTING_GROUPE1"/>
      <sheetName val="DETAIL_BUDGET1"/>
      <sheetName val="Ventes_Services_&amp;_Redevances1"/>
      <sheetName val="H;_économiques_et_financières1"/>
      <sheetName val="P&amp;L_PER_FAMILY_BRAND1"/>
      <sheetName val="D_Etape_111"/>
      <sheetName val="Staffing_Comps1"/>
      <sheetName val="CODE_FRS1"/>
      <sheetName val="Payables"/>
      <sheetName val="SBM_SCBG4"/>
      <sheetName val="CPC_BUDGET_(2)4"/>
      <sheetName val="RECAP_PAR_HYP4"/>
      <sheetName val="CPC_BUDGET4"/>
      <sheetName val="détail_capitaux4"/>
      <sheetName val="récap_capitaux4"/>
      <sheetName val="récap_LOG4"/>
      <sheetName val="cpc_formatDG4"/>
      <sheetName val="cpc_format_NAJM4"/>
      <sheetName val="EVOLUTION_96-054"/>
      <sheetName val="CREDITS_PAR_BQE4"/>
      <sheetName val="CREDITS_HORS_IMMOB4"/>
      <sheetName val="CREDITS_IMMOB4"/>
      <sheetName val="DEPOTS_PAR_BQE4"/>
      <sheetName val="RESSOURCES_HORS_RME4"/>
      <sheetName val="RESSOURCES_RME4"/>
      <sheetName val="GRAPH_COMM4"/>
      <sheetName val="Revenus_plac_20054"/>
      <sheetName val="calcul_immob_20024"/>
      <sheetName val="Fevrier_024"/>
      <sheetName val="mail_du_2512084"/>
      <sheetName val="mail_du_0201084"/>
      <sheetName val="mail_du_3012084"/>
      <sheetName val="Audit_gauge4"/>
      <sheetName val="Exemples_vie2"/>
      <sheetName val="Exemples_décès2"/>
      <sheetName val="d?tail_capitaux2"/>
      <sheetName val="r?cap_capitaux2"/>
      <sheetName val="r?cap_LOG2"/>
      <sheetName val="Ventes_Maroc_en_tonnes2"/>
      <sheetName val="Ventes_Export_en_Tonnes2"/>
      <sheetName val="Total_des_ventes_en_tonnes2"/>
      <sheetName val="Info_Génér__sur_les_ventes2"/>
      <sheetName val="C_A_Maroc2"/>
      <sheetName val="C_A_Export2"/>
      <sheetName val="Produits_accessoires2"/>
      <sheetName val="Total_C_A2"/>
      <sheetName val="Enc__C_A_Maroc_20022"/>
      <sheetName val="Enc__C_A_Export_20022"/>
      <sheetName val="Enc_Produits_accessoires2"/>
      <sheetName val="TVA_Ventes_B_S2"/>
      <sheetName val="Enc_Ventes_B_S2"/>
      <sheetName val="Gestion_de_stock_pâte_à_papier2"/>
      <sheetName val="I_P_P_E_P_E_M2"/>
      <sheetName val="Autres_Pduits_d'exploitation2"/>
      <sheetName val="Reprises_d'exploitation2"/>
      <sheetName val="Sk_Finaux_au_31_12_20012"/>
      <sheetName val="Stand_consom_2"/>
      <sheetName val="G_Sk_Bois_A_E_F2"/>
      <sheetName val="G_Sk_Bois_privé2"/>
      <sheetName val="G_Sk_Bois_importé2"/>
      <sheetName val="G_Sk_Carbonate_de_soude2"/>
      <sheetName val="G_Sk_Soufre2"/>
      <sheetName val="G__Sk_Chaux2"/>
      <sheetName val="G_Sk_Acide_sulfurique2"/>
      <sheetName val="G_Sk_Acide_chloridrique2"/>
      <sheetName val="G_Sk_Mistron_vapor2"/>
      <sheetName val="G_Sk_Lesive_de_soude2"/>
      <sheetName val="G_Sk_Sel2"/>
      <sheetName val="G_Sk_Ph_Trisodique2"/>
      <sheetName val="G_Sk_Hydrazine2"/>
      <sheetName val="G_SK_Chlorate2"/>
      <sheetName val="G_Sk_Anti-mousse2"/>
      <sheetName val="G_SK_Acide_sulfamique2"/>
      <sheetName val="G_Sk_Eau_oxygénée2"/>
      <sheetName val="G_Sk_Nalco_89002"/>
      <sheetName val="G_Sk_Nalco_86102"/>
      <sheetName val="G_Sk_Nalco_8082"/>
      <sheetName val="G_Sk_Nalco_744072"/>
      <sheetName val="G_Sk_Nalco_86832"/>
      <sheetName val="G_Sk_Nalco_742142"/>
      <sheetName val="G_Sk_M_Consommables2"/>
      <sheetName val="G_Sk_Fuel_22"/>
      <sheetName val="G_Sk_FOD2"/>
      <sheetName val="G_Sk_Propane2"/>
      <sheetName val="G_Sk_Kraft_Blanchi2"/>
      <sheetName val="G_Sk_Fil_de_fer_32"/>
      <sheetName val="G_Sk_Fil_de_fer_2,32"/>
      <sheetName val="Electricité_et_p_Services2"/>
      <sheetName val="T_Achats_M_F2"/>
      <sheetName val="TVA_Achats_M_F2"/>
      <sheetName val="T_Achats_M_F_TTC2"/>
      <sheetName val="Autres_achats_M_F_TTC2"/>
      <sheetName val="Achats_MP_corrigé_par_var_Sk2"/>
      <sheetName val="T_cons_M_F2"/>
      <sheetName val="T_Var_Sk_M_F2"/>
      <sheetName val="Sk_finaux_M_F_20022"/>
      <sheetName val="Inf_Géné_achats_M_F2"/>
      <sheetName val="Pay_Bois_A_E_F2"/>
      <sheetName val="Pay_Bois_privé2"/>
      <sheetName val="Pay_Bois_Import2"/>
      <sheetName val="Pay_Autres_M_P2"/>
      <sheetName val="Pay_Electricité2"/>
      <sheetName val="Pay_P_services2"/>
      <sheetName val="Pay_Achats_M_F2"/>
      <sheetName val="Antes_Ch_Externes2"/>
      <sheetName val="TVA_Autres_ch_externes2"/>
      <sheetName val="Pay_autres_Ch_Externes2"/>
      <sheetName val="Tréso_a_ch_externes2"/>
      <sheetName val="Impôts_et_taxes2"/>
      <sheetName val="Tréso_I_Taxes2"/>
      <sheetName val="Charges_de_personnel2"/>
      <sheetName val="Tréso_Personnel2"/>
      <sheetName val="Autres_charges_d'exploitation2"/>
      <sheetName val="Dot_D'expl_et_de_prov_2"/>
      <sheetName val="Produits_financiers2"/>
      <sheetName val="Dettes_a_L_M_T_ET_Ch_Financièr2"/>
      <sheetName val="Tableau_des_Provisions2"/>
      <sheetName val="CPC_mensuelle2"/>
      <sheetName val="Bilan_20012"/>
      <sheetName val="Enc_Clients_20012"/>
      <sheetName val="Sort_Aut_Cré_A_Circul_2"/>
      <sheetName val="Pay_Feur_Bilan_20012"/>
      <sheetName val="Sort_Etat_créditeur_Bilan_20012"/>
      <sheetName val="Sort_Aut_D_P_Circu_Bilan_20012"/>
      <sheetName val="Budget_TVA2"/>
      <sheetName val="Résultat_20012"/>
      <sheetName val="TVA_Immobilisations2"/>
      <sheetName val="Immo_TTC2"/>
      <sheetName val="Pay_Immob_TTC2"/>
      <sheetName val="Trésorerie_20022"/>
      <sheetName val="Cotisation_Minimale_20022"/>
      <sheetName val="Bilan_20022"/>
      <sheetName val="CPC_L_CIMENTS2"/>
      <sheetName val="CPC_L_CEMENTOS2"/>
      <sheetName val="CPC_L_MAROC2"/>
      <sheetName val="ELIM_L_MAROC_GROUPE2"/>
      <sheetName val="L_MAROC_GROUPE2"/>
      <sheetName val="CPC_L_BETONS2"/>
      <sheetName val="CPC_SIEP2"/>
      <sheetName val="B97FFFFF_XLS2"/>
      <sheetName val="Prof&amp;Loss_DAS_F982"/>
      <sheetName val="REP_(a)2"/>
      <sheetName val="REP_(a)99-2000-2002_NV2"/>
      <sheetName val="REP_(a)99-2000-2002_VIE2"/>
      <sheetName val="REP_(a)99-2000-2002_NV+VIE2"/>
      <sheetName val="Existants_Euro2"/>
      <sheetName val="C_de_R2"/>
      <sheetName val="S-Curve_Model2"/>
      <sheetName val="Commercialization_Costs2"/>
      <sheetName val="REPORTING_GROUPE2"/>
      <sheetName val="DETAIL_BUDGET2"/>
      <sheetName val="Ventes_Services_&amp;_Redevances2"/>
      <sheetName val="H;_économiques_et_financières2"/>
      <sheetName val="P&amp;L_PER_FAMILY_BRAND2"/>
      <sheetName val="D_Etape_112"/>
      <sheetName val="Staffing_Comps2"/>
      <sheetName val="CODE_FRS2"/>
      <sheetName val="SBM_SCBG5"/>
      <sheetName val="CPC_BUDGET_(2)5"/>
      <sheetName val="RECAP_PAR_HYP5"/>
      <sheetName val="CPC_BUDGET5"/>
      <sheetName val="détail_capitaux5"/>
      <sheetName val="récap_capitaux5"/>
      <sheetName val="récap_LOG5"/>
      <sheetName val="cpc_formatDG5"/>
      <sheetName val="cpc_format_NAJM5"/>
      <sheetName val="EVOLUTION_96-055"/>
      <sheetName val="CREDITS_PAR_BQE5"/>
      <sheetName val="CREDITS_HORS_IMMOB5"/>
      <sheetName val="CREDITS_IMMOB5"/>
      <sheetName val="DEPOTS_PAR_BQE5"/>
      <sheetName val="RESSOURCES_HORS_RME5"/>
      <sheetName val="RESSOURCES_RME5"/>
      <sheetName val="GRAPH_COMM5"/>
      <sheetName val="Revenus_plac_20055"/>
      <sheetName val="calcul_immob_20025"/>
      <sheetName val="Fevrier_025"/>
      <sheetName val="mail_du_2512085"/>
      <sheetName val="mail_du_0201085"/>
      <sheetName val="mail_du_3012085"/>
      <sheetName val="Audit_gauge5"/>
      <sheetName val="Exemples_vie3"/>
      <sheetName val="Exemples_décès3"/>
      <sheetName val="d?tail_capitaux3"/>
      <sheetName val="r?cap_capitaux3"/>
      <sheetName val="r?cap_LOG3"/>
      <sheetName val="Ventes_Maroc_en_tonnes3"/>
      <sheetName val="Ventes_Export_en_Tonnes3"/>
      <sheetName val="Total_des_ventes_en_tonnes3"/>
      <sheetName val="Info_Génér__sur_les_ventes3"/>
      <sheetName val="C_A_Maroc3"/>
      <sheetName val="C_A_Export3"/>
      <sheetName val="Produits_accessoires3"/>
      <sheetName val="Total_C_A3"/>
      <sheetName val="Enc__C_A_Maroc_20023"/>
      <sheetName val="Enc__C_A_Export_20023"/>
      <sheetName val="Enc_Produits_accessoires3"/>
      <sheetName val="TVA_Ventes_B_S3"/>
      <sheetName val="Enc_Ventes_B_S3"/>
      <sheetName val="Gestion_de_stock_pâte_à_papier3"/>
      <sheetName val="I_P_P_E_P_E_M3"/>
      <sheetName val="Autres_Pduits_d'exploitation3"/>
      <sheetName val="Reprises_d'exploitation3"/>
      <sheetName val="Sk_Finaux_au_31_12_20013"/>
      <sheetName val="Stand_consom_3"/>
      <sheetName val="G_Sk_Bois_A_E_F3"/>
      <sheetName val="G_Sk_Bois_privé3"/>
      <sheetName val="G_Sk_Bois_importé3"/>
      <sheetName val="G_Sk_Carbonate_de_soude3"/>
      <sheetName val="G_Sk_Soufre3"/>
      <sheetName val="G__Sk_Chaux3"/>
      <sheetName val="G_Sk_Acide_sulfurique3"/>
      <sheetName val="G_Sk_Acide_chloridrique3"/>
      <sheetName val="G_Sk_Mistron_vapor3"/>
      <sheetName val="G_Sk_Lesive_de_soude3"/>
      <sheetName val="G_Sk_Sel3"/>
      <sheetName val="G_Sk_Ph_Trisodique3"/>
      <sheetName val="G_Sk_Hydrazine3"/>
      <sheetName val="G_SK_Chlorate3"/>
      <sheetName val="G_Sk_Anti-mousse3"/>
      <sheetName val="G_SK_Acide_sulfamique3"/>
      <sheetName val="G_Sk_Eau_oxygénée3"/>
      <sheetName val="G_Sk_Nalco_89003"/>
      <sheetName val="G_Sk_Nalco_86103"/>
      <sheetName val="G_Sk_Nalco_8083"/>
      <sheetName val="G_Sk_Nalco_744073"/>
      <sheetName val="G_Sk_Nalco_86833"/>
      <sheetName val="G_Sk_Nalco_742143"/>
      <sheetName val="G_Sk_M_Consommables3"/>
      <sheetName val="G_Sk_Fuel_23"/>
      <sheetName val="G_Sk_FOD3"/>
      <sheetName val="G_Sk_Propane3"/>
      <sheetName val="G_Sk_Kraft_Blanchi3"/>
      <sheetName val="G_Sk_Fil_de_fer_33"/>
      <sheetName val="G_Sk_Fil_de_fer_2,33"/>
      <sheetName val="Electricité_et_p_Services3"/>
      <sheetName val="T_Achats_M_F3"/>
      <sheetName val="TVA_Achats_M_F3"/>
      <sheetName val="T_Achats_M_F_TTC3"/>
      <sheetName val="Autres_achats_M_F_TTC3"/>
      <sheetName val="Achats_MP_corrigé_par_var_Sk3"/>
      <sheetName val="T_cons_M_F3"/>
      <sheetName val="T_Var_Sk_M_F3"/>
      <sheetName val="Sk_finaux_M_F_20023"/>
      <sheetName val="Inf_Géné_achats_M_F3"/>
      <sheetName val="Pay_Bois_A_E_F3"/>
      <sheetName val="Pay_Bois_privé3"/>
      <sheetName val="Pay_Bois_Import3"/>
      <sheetName val="Pay_Autres_M_P3"/>
      <sheetName val="Pay_Electricité3"/>
      <sheetName val="Pay_P_services3"/>
      <sheetName val="Pay_Achats_M_F3"/>
      <sheetName val="Antes_Ch_Externes3"/>
      <sheetName val="TVA_Autres_ch_externes3"/>
      <sheetName val="Pay_autres_Ch_Externes3"/>
      <sheetName val="Tréso_a_ch_externes3"/>
      <sheetName val="Impôts_et_taxes3"/>
      <sheetName val="Tréso_I_Taxes3"/>
      <sheetName val="Charges_de_personnel3"/>
      <sheetName val="Tréso_Personnel3"/>
      <sheetName val="Autres_charges_d'exploitation3"/>
      <sheetName val="Dot_D'expl_et_de_prov_3"/>
      <sheetName val="Produits_financiers3"/>
      <sheetName val="Dettes_a_L_M_T_ET_Ch_Financièr3"/>
      <sheetName val="Tableau_des_Provisions3"/>
      <sheetName val="CPC_mensuelle3"/>
      <sheetName val="Bilan_20013"/>
      <sheetName val="Enc_Clients_20013"/>
      <sheetName val="Sort_Aut_Cré_A_Circul_3"/>
      <sheetName val="Pay_Feur_Bilan_20013"/>
      <sheetName val="Sort_Etat_créditeur_Bilan_20013"/>
      <sheetName val="Sort_Aut_D_P_Circu_Bilan_20013"/>
      <sheetName val="Budget_TVA3"/>
      <sheetName val="Résultat_20013"/>
      <sheetName val="TVA_Immobilisations3"/>
      <sheetName val="Immo_TTC3"/>
      <sheetName val="Pay_Immob_TTC3"/>
      <sheetName val="Trésorerie_20023"/>
      <sheetName val="Cotisation_Minimale_20023"/>
      <sheetName val="Bilan_20023"/>
      <sheetName val="CPC_L_CIMENTS3"/>
      <sheetName val="CPC_L_CEMENTOS3"/>
      <sheetName val="CPC_L_MAROC3"/>
      <sheetName val="ELIM_L_MAROC_GROUPE3"/>
      <sheetName val="L_MAROC_GROUPE3"/>
      <sheetName val="CPC_L_BETONS3"/>
      <sheetName val="CPC_SIEP3"/>
      <sheetName val="B97FFFFF_XLS3"/>
      <sheetName val="Prof&amp;Loss_DAS_F983"/>
      <sheetName val="REP_(a)3"/>
      <sheetName val="REP_(a)99-2000-2002_NV3"/>
      <sheetName val="REP_(a)99-2000-2002_VIE3"/>
      <sheetName val="REP_(a)99-2000-2002_NV+VIE3"/>
      <sheetName val="Existants_Euro3"/>
      <sheetName val="C_de_R3"/>
      <sheetName val="S-Curve_Model3"/>
      <sheetName val="Commercialization_Costs3"/>
      <sheetName val="REPORTING_GROUPE3"/>
      <sheetName val="DETAIL_BUDGET3"/>
      <sheetName val="Ventes_Services_&amp;_Redevances3"/>
      <sheetName val="H;_économiques_et_financières3"/>
      <sheetName val="P&amp;L_PER_FAMILY_BRAND3"/>
      <sheetName val="D_Etape_113"/>
      <sheetName val="Staffing_Comps3"/>
      <sheetName val="CODE_FRS3"/>
      <sheetName val="SBM_SCBG6"/>
      <sheetName val="CPC_BUDGET_(2)6"/>
      <sheetName val="RECAP_PAR_HYP6"/>
      <sheetName val="CPC_BUDGET6"/>
      <sheetName val="détail_capitaux6"/>
      <sheetName val="récap_capitaux6"/>
      <sheetName val="récap_LOG6"/>
      <sheetName val="cpc_formatDG6"/>
      <sheetName val="cpc_format_NAJM6"/>
      <sheetName val="EVOLUTION_96-056"/>
      <sheetName val="CREDITS_PAR_BQE6"/>
      <sheetName val="CREDITS_HORS_IMMOB6"/>
      <sheetName val="CREDITS_IMMOB6"/>
      <sheetName val="DEPOTS_PAR_BQE6"/>
      <sheetName val="RESSOURCES_HORS_RME6"/>
      <sheetName val="RESSOURCES_RME6"/>
      <sheetName val="GRAPH_COMM6"/>
      <sheetName val="Revenus_plac_20056"/>
      <sheetName val="calcul_immob_20026"/>
      <sheetName val="Fevrier_026"/>
      <sheetName val="mail_du_2512086"/>
      <sheetName val="mail_du_0201086"/>
      <sheetName val="mail_du_3012086"/>
      <sheetName val="Audit_gauge6"/>
      <sheetName val="Exemples_vie4"/>
      <sheetName val="Exemples_décès4"/>
      <sheetName val="d?tail_capitaux4"/>
      <sheetName val="r?cap_capitaux4"/>
      <sheetName val="r?cap_LOG4"/>
      <sheetName val="Ventes_Maroc_en_tonnes4"/>
      <sheetName val="Ventes_Export_en_Tonnes4"/>
      <sheetName val="Total_des_ventes_en_tonnes4"/>
      <sheetName val="Info_Génér__sur_les_ventes4"/>
      <sheetName val="C_A_Maroc4"/>
      <sheetName val="C_A_Export4"/>
      <sheetName val="Produits_accessoires4"/>
      <sheetName val="Total_C_A4"/>
      <sheetName val="Enc__C_A_Maroc_20024"/>
      <sheetName val="Enc__C_A_Export_20024"/>
      <sheetName val="Enc_Produits_accessoires4"/>
      <sheetName val="TVA_Ventes_B_S4"/>
      <sheetName val="Enc_Ventes_B_S4"/>
      <sheetName val="Gestion_de_stock_pâte_à_papier4"/>
      <sheetName val="I_P_P_E_P_E_M4"/>
      <sheetName val="Autres_Pduits_d'exploitation4"/>
      <sheetName val="Reprises_d'exploitation4"/>
      <sheetName val="Sk_Finaux_au_31_12_20014"/>
      <sheetName val="Stand_consom_4"/>
      <sheetName val="G_Sk_Bois_A_E_F4"/>
      <sheetName val="G_Sk_Bois_privé4"/>
      <sheetName val="G_Sk_Bois_importé4"/>
      <sheetName val="G_Sk_Carbonate_de_soude4"/>
      <sheetName val="G_Sk_Soufre4"/>
      <sheetName val="G__Sk_Chaux4"/>
      <sheetName val="G_Sk_Acide_sulfurique4"/>
      <sheetName val="G_Sk_Acide_chloridrique4"/>
      <sheetName val="G_Sk_Mistron_vapor4"/>
      <sheetName val="G_Sk_Lesive_de_soude4"/>
      <sheetName val="G_Sk_Sel4"/>
      <sheetName val="G_Sk_Ph_Trisodique4"/>
      <sheetName val="G_Sk_Hydrazine4"/>
      <sheetName val="G_SK_Chlorate4"/>
      <sheetName val="G_Sk_Anti-mousse4"/>
      <sheetName val="G_SK_Acide_sulfamique4"/>
      <sheetName val="G_Sk_Eau_oxygénée4"/>
      <sheetName val="G_Sk_Nalco_89004"/>
      <sheetName val="G_Sk_Nalco_86104"/>
      <sheetName val="G_Sk_Nalco_8084"/>
      <sheetName val="G_Sk_Nalco_744074"/>
      <sheetName val="G_Sk_Nalco_86834"/>
      <sheetName val="G_Sk_Nalco_742144"/>
      <sheetName val="G_Sk_M_Consommables4"/>
      <sheetName val="G_Sk_Fuel_24"/>
      <sheetName val="G_Sk_FOD4"/>
      <sheetName val="G_Sk_Propane4"/>
      <sheetName val="G_Sk_Kraft_Blanchi4"/>
      <sheetName val="G_Sk_Fil_de_fer_34"/>
      <sheetName val="G_Sk_Fil_de_fer_2,34"/>
      <sheetName val="Electricité_et_p_Services4"/>
      <sheetName val="T_Achats_M_F4"/>
      <sheetName val="TVA_Achats_M_F4"/>
      <sheetName val="T_Achats_M_F_TTC4"/>
      <sheetName val="Autres_achats_M_F_TTC4"/>
      <sheetName val="Achats_MP_corrigé_par_var_Sk4"/>
      <sheetName val="T_cons_M_F4"/>
      <sheetName val="T_Var_Sk_M_F4"/>
      <sheetName val="Sk_finaux_M_F_20024"/>
      <sheetName val="Inf_Géné_achats_M_F4"/>
      <sheetName val="Pay_Bois_A_E_F4"/>
      <sheetName val="Pay_Bois_privé4"/>
      <sheetName val="Pay_Bois_Import4"/>
      <sheetName val="Pay_Autres_M_P4"/>
      <sheetName val="Pay_Electricité4"/>
      <sheetName val="Pay_P_services4"/>
      <sheetName val="Pay_Achats_M_F4"/>
      <sheetName val="Antes_Ch_Externes4"/>
      <sheetName val="TVA_Autres_ch_externes4"/>
      <sheetName val="Pay_autres_Ch_Externes4"/>
      <sheetName val="Tréso_a_ch_externes4"/>
      <sheetName val="Impôts_et_taxes4"/>
      <sheetName val="Tréso_I_Taxes4"/>
      <sheetName val="Charges_de_personnel4"/>
      <sheetName val="Tréso_Personnel4"/>
      <sheetName val="Autres_charges_d'exploitation4"/>
      <sheetName val="Dot_D'expl_et_de_prov_4"/>
      <sheetName val="Produits_financiers4"/>
      <sheetName val="Dettes_a_L_M_T_ET_Ch_Financièr4"/>
      <sheetName val="Tableau_des_Provisions4"/>
      <sheetName val="CPC_mensuelle4"/>
      <sheetName val="Bilan_20014"/>
      <sheetName val="Enc_Clients_20014"/>
      <sheetName val="Sort_Aut_Cré_A_Circul_4"/>
      <sheetName val="Pay_Feur_Bilan_20014"/>
      <sheetName val="Sort_Etat_créditeur_Bilan_20014"/>
      <sheetName val="Sort_Aut_D_P_Circu_Bilan_20014"/>
      <sheetName val="Budget_TVA4"/>
      <sheetName val="Résultat_20014"/>
      <sheetName val="TVA_Immobilisations4"/>
      <sheetName val="Immo_TTC4"/>
      <sheetName val="Pay_Immob_TTC4"/>
      <sheetName val="Trésorerie_20024"/>
      <sheetName val="Cotisation_Minimale_20024"/>
      <sheetName val="Bilan_20024"/>
      <sheetName val="CPC_L_CIMENTS4"/>
      <sheetName val="CPC_L_CEMENTOS4"/>
      <sheetName val="CPC_L_MAROC4"/>
      <sheetName val="ELIM_L_MAROC_GROUPE4"/>
      <sheetName val="L_MAROC_GROUPE4"/>
      <sheetName val="CPC_L_BETONS4"/>
      <sheetName val="CPC_SIEP4"/>
      <sheetName val="B97FFFFF_XLS4"/>
      <sheetName val="Prof&amp;Loss_DAS_F984"/>
      <sheetName val="REP_(a)4"/>
      <sheetName val="REP_(a)99-2000-2002_NV4"/>
      <sheetName val="REP_(a)99-2000-2002_VIE4"/>
      <sheetName val="REP_(a)99-2000-2002_NV+VIE4"/>
      <sheetName val="Existants_Euro4"/>
      <sheetName val="C_de_R4"/>
      <sheetName val="S-Curve_Model4"/>
      <sheetName val="Commercialization_Costs4"/>
      <sheetName val="REPORTING_GROUPE4"/>
      <sheetName val="DETAIL_BUDGET4"/>
      <sheetName val="Ventes_Services_&amp;_Redevances4"/>
      <sheetName val="H;_économiques_et_financières4"/>
      <sheetName val="P&amp;L_PER_FAMILY_BRAND4"/>
      <sheetName val="D_Etape_114"/>
      <sheetName val="Staffing_Comps4"/>
      <sheetName val="CODE_FRS4"/>
      <sheetName val="Loan Data"/>
      <sheetName val="Données de Base Prod"/>
      <sheetName val="synth des coûts TM&amp;DEP comprise"/>
      <sheetName val="Effectifs"/>
      <sheetName val="Raffinerie"/>
      <sheetName val="Doukkala"/>
      <sheetName val="Zemamra"/>
      <sheetName val="COSUMAR"/>
      <sheetName val="Budget-Forecast-Raff"/>
      <sheetName val="Budget-Forecast-DK"/>
      <sheetName val="Budget-Forecast-ZM"/>
      <sheetName val="Budget-Forecast-COS"/>
      <sheetName val="DATA"/>
      <sheetName val="ESG social"/>
      <sheetName val="TF social"/>
      <sheetName val="Parameters"/>
      <sheetName val="Start-up financing"/>
      <sheetName val="Opex"/>
    </sheetNames>
    <definedNames>
      <definedName name="Ecart_Relati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refreshError="1"/>
      <sheetData sheetId="235"/>
      <sheetData sheetId="236"/>
      <sheetData sheetId="237"/>
      <sheetData sheetId="238"/>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refreshError="1"/>
      <sheetData sheetId="459" refreshError="1"/>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refreshError="1"/>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sheetData sheetId="800"/>
      <sheetData sheetId="801"/>
      <sheetData sheetId="802"/>
      <sheetData sheetId="803"/>
      <sheetData sheetId="804"/>
      <sheetData sheetId="805"/>
      <sheetData sheetId="806"/>
      <sheetData sheetId="807"/>
      <sheetData sheetId="808"/>
      <sheetData sheetId="809"/>
      <sheetData sheetId="810"/>
      <sheetData sheetId="811"/>
      <sheetData sheetId="812"/>
      <sheetData sheetId="813"/>
      <sheetData sheetId="814"/>
      <sheetData sheetId="815"/>
      <sheetData sheetId="816"/>
      <sheetData sheetId="817"/>
      <sheetData sheetId="818"/>
      <sheetData sheetId="819"/>
      <sheetData sheetId="820"/>
      <sheetData sheetId="821"/>
      <sheetData sheetId="822"/>
      <sheetData sheetId="823"/>
      <sheetData sheetId="824"/>
      <sheetData sheetId="825"/>
      <sheetData sheetId="826"/>
      <sheetData sheetId="827"/>
      <sheetData sheetId="828"/>
      <sheetData sheetId="829"/>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sheetData sheetId="872"/>
      <sheetData sheetId="873"/>
      <sheetData sheetId="874"/>
      <sheetData sheetId="875"/>
      <sheetData sheetId="876"/>
      <sheetData sheetId="877"/>
      <sheetData sheetId="878"/>
      <sheetData sheetId="879"/>
      <sheetData sheetId="880"/>
      <sheetData sheetId="881"/>
      <sheetData sheetId="882"/>
      <sheetData sheetId="883"/>
      <sheetData sheetId="884"/>
      <sheetData sheetId="885"/>
      <sheetData sheetId="886"/>
      <sheetData sheetId="887"/>
      <sheetData sheetId="888"/>
      <sheetData sheetId="889"/>
      <sheetData sheetId="890"/>
      <sheetData sheetId="891"/>
      <sheetData sheetId="892"/>
      <sheetData sheetId="893"/>
      <sheetData sheetId="894"/>
      <sheetData sheetId="895"/>
      <sheetData sheetId="896"/>
      <sheetData sheetId="897"/>
      <sheetData sheetId="898"/>
      <sheetData sheetId="899"/>
      <sheetData sheetId="900"/>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sheetData sheetId="956"/>
      <sheetData sheetId="957"/>
      <sheetData sheetId="958"/>
      <sheetData sheetId="959"/>
      <sheetData sheetId="960"/>
      <sheetData sheetId="961"/>
      <sheetData sheetId="962"/>
      <sheetData sheetId="963"/>
      <sheetData sheetId="964"/>
      <sheetData sheetId="965"/>
      <sheetData sheetId="966"/>
      <sheetData sheetId="967"/>
      <sheetData sheetId="968"/>
      <sheetData sheetId="969"/>
      <sheetData sheetId="970"/>
      <sheetData sheetId="971"/>
      <sheetData sheetId="972"/>
      <sheetData sheetId="973"/>
      <sheetData sheetId="974"/>
      <sheetData sheetId="975"/>
      <sheetData sheetId="976"/>
      <sheetData sheetId="977"/>
      <sheetData sheetId="978"/>
      <sheetData sheetId="979"/>
      <sheetData sheetId="980"/>
      <sheetData sheetId="981"/>
      <sheetData sheetId="982"/>
      <sheetData sheetId="983"/>
      <sheetData sheetId="984"/>
      <sheetData sheetId="985"/>
      <sheetData sheetId="986"/>
      <sheetData sheetId="987"/>
      <sheetData sheetId="988"/>
      <sheetData sheetId="989"/>
      <sheetData sheetId="990"/>
      <sheetData sheetId="991"/>
      <sheetData sheetId="992"/>
      <sheetData sheetId="993"/>
      <sheetData sheetId="994"/>
      <sheetData sheetId="995"/>
      <sheetData sheetId="996"/>
      <sheetData sheetId="997"/>
      <sheetData sheetId="998"/>
      <sheetData sheetId="999"/>
      <sheetData sheetId="1000"/>
      <sheetData sheetId="1001"/>
      <sheetData sheetId="1002"/>
      <sheetData sheetId="1003"/>
      <sheetData sheetId="1004"/>
      <sheetData sheetId="1005"/>
      <sheetData sheetId="1006"/>
      <sheetData sheetId="1007"/>
      <sheetData sheetId="1008"/>
      <sheetData sheetId="1009"/>
      <sheetData sheetId="1010"/>
      <sheetData sheetId="1011"/>
      <sheetData sheetId="1012"/>
      <sheetData sheetId="1013"/>
      <sheetData sheetId="1014"/>
      <sheetData sheetId="1015"/>
      <sheetData sheetId="1016"/>
      <sheetData sheetId="1017"/>
      <sheetData sheetId="1018"/>
      <sheetData sheetId="1019"/>
      <sheetData sheetId="1020"/>
      <sheetData sheetId="1021"/>
      <sheetData sheetId="1022"/>
      <sheetData sheetId="1023"/>
      <sheetData sheetId="1024"/>
      <sheetData sheetId="1025"/>
      <sheetData sheetId="1026"/>
      <sheetData sheetId="1027"/>
      <sheetData sheetId="1028"/>
      <sheetData sheetId="1029"/>
      <sheetData sheetId="1030"/>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sheetData sheetId="1070"/>
      <sheetData sheetId="1071"/>
      <sheetData sheetId="1072"/>
      <sheetData sheetId="1073"/>
      <sheetData sheetId="1074"/>
      <sheetData sheetId="1075"/>
      <sheetData sheetId="1076"/>
      <sheetData sheetId="1077"/>
      <sheetData sheetId="1078"/>
      <sheetData sheetId="1079"/>
      <sheetData sheetId="1080"/>
      <sheetData sheetId="1081"/>
      <sheetData sheetId="1082"/>
      <sheetData sheetId="1083"/>
      <sheetData sheetId="1084"/>
      <sheetData sheetId="1085"/>
      <sheetData sheetId="1086"/>
      <sheetData sheetId="1087"/>
      <sheetData sheetId="1088"/>
      <sheetData sheetId="1089"/>
      <sheetData sheetId="1090"/>
      <sheetData sheetId="1091"/>
      <sheetData sheetId="1092"/>
      <sheetData sheetId="1093"/>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sheetData sheetId="1127"/>
      <sheetData sheetId="1128"/>
      <sheetData sheetId="1129"/>
      <sheetData sheetId="1130"/>
      <sheetData sheetId="1131"/>
      <sheetData sheetId="1132"/>
      <sheetData sheetId="1133"/>
      <sheetData sheetId="1134"/>
      <sheetData sheetId="1135"/>
      <sheetData sheetId="1136"/>
      <sheetData sheetId="1137"/>
      <sheetData sheetId="1138"/>
      <sheetData sheetId="1139"/>
      <sheetData sheetId="1140"/>
      <sheetData sheetId="1141"/>
      <sheetData sheetId="1142"/>
      <sheetData sheetId="1143"/>
      <sheetData sheetId="1144"/>
      <sheetData sheetId="1145"/>
      <sheetData sheetId="1146"/>
      <sheetData sheetId="1147"/>
      <sheetData sheetId="1148"/>
      <sheetData sheetId="1149"/>
      <sheetData sheetId="1150"/>
      <sheetData sheetId="1151" refreshError="1"/>
      <sheetData sheetId="1152" refreshError="1"/>
      <sheetData sheetId="1153" refreshError="1"/>
      <sheetData sheetId="1154" refreshError="1"/>
      <sheetData sheetId="1155" refreshError="1"/>
      <sheetData sheetId="1156" refreshError="1"/>
      <sheetData sheetId="1157" refreshError="1"/>
      <sheetData sheetId="1158" refreshError="1"/>
      <sheetData sheetId="1159" refreshError="1"/>
      <sheetData sheetId="1160" refreshError="1"/>
      <sheetData sheetId="1161" refreshError="1"/>
      <sheetData sheetId="1162" refreshError="1"/>
      <sheetData sheetId="1163" refreshError="1"/>
      <sheetData sheetId="1164" refreshError="1"/>
      <sheetData sheetId="1165" refreshError="1"/>
      <sheetData sheetId="1166" refreshError="1"/>
      <sheetData sheetId="1167" refreshError="1"/>
      <sheetData sheetId="116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BSBM1217"/>
      <sheetName val=" BAL122017"/>
      <sheetName val="A "/>
      <sheetName val="00_Variables"/>
      <sheetName val="1ère Page"/>
      <sheetName val="01_BILAN_Actif "/>
      <sheetName val="01_BILAN_Passif "/>
      <sheetName val="TABLEAU2 "/>
      <sheetName val="TABLEAU2  "/>
      <sheetName val="TABLEAU3"/>
      <sheetName val="TABLEAU4"/>
      <sheetName val="TABLEAU5"/>
      <sheetName val="TABLEAU6"/>
      <sheetName val="TABLEAU7"/>
      <sheetName val="TABLEAU8"/>
      <sheetName val="TABLEAU9"/>
      <sheetName val="TABLEAU10"/>
      <sheetName val="TABLEAU11"/>
      <sheetName val="TABLEAU12"/>
      <sheetName val="TABLEAU13"/>
      <sheetName val="TABLEAU14"/>
      <sheetName val="TABLEAU15"/>
      <sheetName val="T 16-immo non valeurs"/>
      <sheetName val="T 16-immo incorpo"/>
      <sheetName val="TABL16 Construction"/>
      <sheetName val="TABL16 ITMO"/>
      <sheetName val="TABL 16 EMBALLAGES"/>
      <sheetName val="TABL16 mat tran"/>
      <sheetName val="TABL16 mat prom"/>
      <sheetName val="T 16-m&amp;mb 10ans"/>
      <sheetName val="T 16-mat info 5 ans"/>
      <sheetName val="17_PLUS-Values_Fusion"/>
      <sheetName val="18_INTERET_Emprunts_Assoc_Tiers"/>
      <sheetName val="19_TABLEAU_Locations_et_baux"/>
      <sheetName val="20_ETAT_Stocks"/>
    </sheetNames>
    <sheetDataSet>
      <sheetData sheetId="0"/>
      <sheetData sheetId="1">
        <row r="322">
          <cell r="AC322">
            <v>0</v>
          </cell>
          <cell r="AD322">
            <v>0</v>
          </cell>
        </row>
        <row r="323">
          <cell r="AC323">
            <v>0</v>
          </cell>
          <cell r="AD323">
            <v>0</v>
          </cell>
        </row>
        <row r="324">
          <cell r="AC324">
            <v>0</v>
          </cell>
          <cell r="AD324">
            <v>58600</v>
          </cell>
        </row>
        <row r="325">
          <cell r="AC325">
            <v>0</v>
          </cell>
          <cell r="AD325">
            <v>0</v>
          </cell>
        </row>
        <row r="326">
          <cell r="AC326">
            <v>0</v>
          </cell>
          <cell r="AD326">
            <v>0</v>
          </cell>
        </row>
        <row r="327">
          <cell r="AC327">
            <v>0</v>
          </cell>
          <cell r="AD327">
            <v>152624924.88</v>
          </cell>
        </row>
        <row r="328">
          <cell r="AC328">
            <v>0</v>
          </cell>
          <cell r="AD328">
            <v>0</v>
          </cell>
        </row>
        <row r="329">
          <cell r="AC329">
            <v>0</v>
          </cell>
          <cell r="AD329">
            <v>0</v>
          </cell>
        </row>
        <row r="330">
          <cell r="AC330">
            <v>0</v>
          </cell>
          <cell r="AD330">
            <v>0</v>
          </cell>
        </row>
        <row r="331">
          <cell r="AC331">
            <v>0</v>
          </cell>
          <cell r="AD331">
            <v>0</v>
          </cell>
        </row>
        <row r="332">
          <cell r="AC332">
            <v>0</v>
          </cell>
          <cell r="AD332">
            <v>3853480</v>
          </cell>
        </row>
        <row r="333">
          <cell r="AC333">
            <v>0</v>
          </cell>
          <cell r="AD333">
            <v>0</v>
          </cell>
        </row>
        <row r="334">
          <cell r="AC334">
            <v>0</v>
          </cell>
          <cell r="AD334">
            <v>293897.21999999997</v>
          </cell>
        </row>
        <row r="335">
          <cell r="AC335">
            <v>0</v>
          </cell>
          <cell r="AD335">
            <v>0</v>
          </cell>
        </row>
        <row r="336">
          <cell r="AC336">
            <v>0</v>
          </cell>
          <cell r="AD336">
            <v>2483320.06</v>
          </cell>
        </row>
        <row r="337">
          <cell r="AC337">
            <v>0</v>
          </cell>
          <cell r="AD337">
            <v>624650</v>
          </cell>
        </row>
        <row r="338">
          <cell r="AC338">
            <v>0</v>
          </cell>
          <cell r="AD338">
            <v>19250</v>
          </cell>
        </row>
        <row r="339">
          <cell r="AC339">
            <v>0</v>
          </cell>
          <cell r="AD339">
            <v>0</v>
          </cell>
        </row>
        <row r="340">
          <cell r="AC340">
            <v>0</v>
          </cell>
          <cell r="AD340">
            <v>0</v>
          </cell>
        </row>
        <row r="341">
          <cell r="AC341">
            <v>0</v>
          </cell>
          <cell r="AD341">
            <v>55200</v>
          </cell>
        </row>
        <row r="342">
          <cell r="AC342">
            <v>0</v>
          </cell>
          <cell r="AD342">
            <v>69320</v>
          </cell>
        </row>
        <row r="343">
          <cell r="AC343">
            <v>0</v>
          </cell>
          <cell r="AD343">
            <v>0</v>
          </cell>
        </row>
        <row r="344">
          <cell r="AC344">
            <v>0</v>
          </cell>
          <cell r="AD344">
            <v>0</v>
          </cell>
        </row>
        <row r="345">
          <cell r="AC345">
            <v>0</v>
          </cell>
          <cell r="AD345">
            <v>0</v>
          </cell>
        </row>
        <row r="346">
          <cell r="AC346">
            <v>0</v>
          </cell>
          <cell r="AD346">
            <v>0</v>
          </cell>
        </row>
        <row r="347">
          <cell r="AC347">
            <v>0</v>
          </cell>
          <cell r="AD347">
            <v>0</v>
          </cell>
        </row>
        <row r="348">
          <cell r="AC348">
            <v>0</v>
          </cell>
          <cell r="AD348">
            <v>0</v>
          </cell>
        </row>
        <row r="349">
          <cell r="AC349">
            <v>55522643.039999999</v>
          </cell>
          <cell r="AD349">
            <v>0</v>
          </cell>
        </row>
        <row r="350">
          <cell r="AC350">
            <v>0</v>
          </cell>
          <cell r="AD350">
            <v>0</v>
          </cell>
        </row>
        <row r="351">
          <cell r="AC351">
            <v>0</v>
          </cell>
          <cell r="AD351">
            <v>0</v>
          </cell>
        </row>
        <row r="352">
          <cell r="AC352">
            <v>0</v>
          </cell>
          <cell r="AD352">
            <v>0</v>
          </cell>
        </row>
        <row r="353">
          <cell r="AC353">
            <v>0</v>
          </cell>
          <cell r="AD353">
            <v>0</v>
          </cell>
        </row>
        <row r="354">
          <cell r="AC354">
            <v>0</v>
          </cell>
          <cell r="AD354">
            <v>0</v>
          </cell>
        </row>
        <row r="355">
          <cell r="AC355">
            <v>0</v>
          </cell>
          <cell r="AD355">
            <v>0</v>
          </cell>
        </row>
        <row r="356">
          <cell r="AC356">
            <v>0</v>
          </cell>
          <cell r="AD356">
            <v>17179556</v>
          </cell>
        </row>
        <row r="357">
          <cell r="AC357">
            <v>293897.21999999997</v>
          </cell>
          <cell r="AD357">
            <v>0</v>
          </cell>
        </row>
        <row r="358">
          <cell r="AC358">
            <v>0</v>
          </cell>
          <cell r="AD358">
            <v>185963</v>
          </cell>
        </row>
        <row r="359">
          <cell r="AC359">
            <v>0</v>
          </cell>
          <cell r="AD359">
            <v>485350</v>
          </cell>
        </row>
        <row r="360">
          <cell r="AC360">
            <v>0</v>
          </cell>
          <cell r="AD360">
            <v>0</v>
          </cell>
        </row>
        <row r="361">
          <cell r="AC361">
            <v>0</v>
          </cell>
          <cell r="AD361">
            <v>0</v>
          </cell>
        </row>
        <row r="362">
          <cell r="AC362">
            <v>0</v>
          </cell>
          <cell r="AD362">
            <v>379000</v>
          </cell>
        </row>
        <row r="363">
          <cell r="AC363">
            <v>0</v>
          </cell>
          <cell r="AD363">
            <v>1626637.06</v>
          </cell>
        </row>
        <row r="364">
          <cell r="AC364">
            <v>0</v>
          </cell>
          <cell r="AD364">
            <v>0</v>
          </cell>
        </row>
        <row r="440">
          <cell r="AD440">
            <v>3169075</v>
          </cell>
        </row>
        <row r="441">
          <cell r="AD441">
            <v>2393418</v>
          </cell>
        </row>
        <row r="442">
          <cell r="AD442">
            <v>1285654</v>
          </cell>
        </row>
        <row r="443">
          <cell r="AD443">
            <v>2571308</v>
          </cell>
        </row>
      </sheetData>
      <sheetData sheetId="2">
        <row r="12">
          <cell r="AQ12">
            <v>2326718194.6500001</v>
          </cell>
          <cell r="AR12">
            <v>2244664582.6300006</v>
          </cell>
          <cell r="AT12" t="str">
            <v/>
          </cell>
          <cell r="AU12">
            <v>82053612.019999504</v>
          </cell>
        </row>
        <row r="13">
          <cell r="AQ13">
            <v>1583428488.4400001</v>
          </cell>
          <cell r="AR13">
            <v>1621012073.5500002</v>
          </cell>
          <cell r="AT13" t="str">
            <v/>
          </cell>
          <cell r="AU13">
            <v>37583585.110000134</v>
          </cell>
        </row>
        <row r="15">
          <cell r="AT15">
            <v>0</v>
          </cell>
          <cell r="AU15">
            <v>119637197.12999964</v>
          </cell>
        </row>
        <row r="17">
          <cell r="AQ17">
            <v>1306690346.9400001</v>
          </cell>
          <cell r="AR17">
            <v>1112041910.1300001</v>
          </cell>
          <cell r="AT17">
            <v>194648436.80999994</v>
          </cell>
          <cell r="AU17" t="str">
            <v/>
          </cell>
        </row>
        <row r="18">
          <cell r="AQ18">
            <v>523591963.80000007</v>
          </cell>
          <cell r="AR18">
            <v>513437819.93999994</v>
          </cell>
          <cell r="AT18" t="str">
            <v/>
          </cell>
          <cell r="AU18">
            <v>10154143.860000134</v>
          </cell>
        </row>
        <row r="20">
          <cell r="AT20">
            <v>184494292.94999981</v>
          </cell>
          <cell r="AU20">
            <v>0</v>
          </cell>
        </row>
        <row r="22">
          <cell r="AT22">
            <v>0</v>
          </cell>
          <cell r="AU22">
            <v>64857095.820000172</v>
          </cell>
        </row>
        <row r="31">
          <cell r="AR31">
            <v>432729090.19999969</v>
          </cell>
          <cell r="AU31">
            <v>375966274.72000051</v>
          </cell>
        </row>
        <row r="32">
          <cell r="AR32">
            <v>311261830</v>
          </cell>
          <cell r="AU32">
            <v>260328076</v>
          </cell>
        </row>
        <row r="36">
          <cell r="AR36">
            <v>93888481.400000006</v>
          </cell>
          <cell r="AU36">
            <v>48501810.109999999</v>
          </cell>
        </row>
        <row r="37">
          <cell r="AR37">
            <v>0</v>
          </cell>
          <cell r="AU37">
            <v>0</v>
          </cell>
        </row>
        <row r="38">
          <cell r="AR38">
            <v>0</v>
          </cell>
          <cell r="AU38">
            <v>0</v>
          </cell>
        </row>
        <row r="39">
          <cell r="AR39">
            <v>3493466.46</v>
          </cell>
          <cell r="AU39">
            <v>16810785.190000001</v>
          </cell>
        </row>
        <row r="41">
          <cell r="AR41">
            <v>0</v>
          </cell>
          <cell r="AU41">
            <v>0</v>
          </cell>
        </row>
        <row r="42">
          <cell r="AR42">
            <v>0</v>
          </cell>
          <cell r="AU42">
            <v>0</v>
          </cell>
        </row>
        <row r="44">
          <cell r="AR44">
            <v>0</v>
          </cell>
          <cell r="AU44">
            <v>0</v>
          </cell>
        </row>
        <row r="45">
          <cell r="AR45">
            <v>0</v>
          </cell>
        </row>
        <row r="54">
          <cell r="AQ54">
            <v>2624650.8199999998</v>
          </cell>
          <cell r="AT54">
            <v>2644712.79</v>
          </cell>
        </row>
        <row r="55">
          <cell r="AQ55">
            <v>94136095.110033333</v>
          </cell>
          <cell r="AT55">
            <v>61033904.410000004</v>
          </cell>
        </row>
        <row r="56">
          <cell r="AQ56">
            <v>0</v>
          </cell>
          <cell r="AT56">
            <v>0</v>
          </cell>
        </row>
        <row r="57">
          <cell r="AQ57">
            <v>1821000</v>
          </cell>
          <cell r="AT57">
            <v>2176000</v>
          </cell>
        </row>
        <row r="59">
          <cell r="AQ59">
            <v>0</v>
          </cell>
          <cell r="AT59">
            <v>0</v>
          </cell>
        </row>
        <row r="61">
          <cell r="AQ61">
            <v>0</v>
          </cell>
          <cell r="AT61">
            <v>0</v>
          </cell>
        </row>
        <row r="63">
          <cell r="AQ63">
            <v>630265</v>
          </cell>
          <cell r="AT63">
            <v>280265</v>
          </cell>
        </row>
        <row r="66">
          <cell r="AQ66">
            <v>184494292.94999981</v>
          </cell>
          <cell r="AR66">
            <v>0</v>
          </cell>
          <cell r="AT66">
            <v>163237975.61000001</v>
          </cell>
          <cell r="AU66">
            <v>0</v>
          </cell>
        </row>
        <row r="67">
          <cell r="AT67">
            <v>0</v>
          </cell>
          <cell r="AU67">
            <v>48422063.789999604</v>
          </cell>
        </row>
        <row r="69">
          <cell r="AQ69">
            <v>283706303.88003314</v>
          </cell>
          <cell r="AR69">
            <v>283706303.87999988</v>
          </cell>
          <cell r="AT69">
            <v>229372857.81</v>
          </cell>
          <cell r="AU69">
            <v>229372857.81000012</v>
          </cell>
        </row>
        <row r="92">
          <cell r="BQ92">
            <v>0</v>
          </cell>
        </row>
        <row r="94">
          <cell r="BQ94">
            <v>156228338</v>
          </cell>
        </row>
        <row r="97">
          <cell r="BQ97">
            <v>167202164.53</v>
          </cell>
        </row>
        <row r="99">
          <cell r="BQ99">
            <v>47435484.170000002</v>
          </cell>
        </row>
        <row r="102">
          <cell r="BQ102">
            <v>49593975.659999996</v>
          </cell>
        </row>
        <row r="105">
          <cell r="BQ105">
            <v>0</v>
          </cell>
        </row>
        <row r="108">
          <cell r="BQ108">
            <v>97029459.829999998</v>
          </cell>
        </row>
        <row r="111">
          <cell r="Q111">
            <v>205632554.16999996</v>
          </cell>
          <cell r="S111">
            <v>206413911.76999998</v>
          </cell>
        </row>
        <row r="112">
          <cell r="Q112">
            <v>184439053.75999999</v>
          </cell>
          <cell r="S112">
            <v>196813422.80999997</v>
          </cell>
        </row>
        <row r="115">
          <cell r="Q115">
            <v>2090356782.5899999</v>
          </cell>
          <cell r="S115">
            <v>2050683654.4700003</v>
          </cell>
        </row>
        <row r="116">
          <cell r="Q116">
            <v>11062952.24</v>
          </cell>
          <cell r="S116">
            <v>-10058033.720000001</v>
          </cell>
        </row>
        <row r="117">
          <cell r="Q117">
            <v>0</v>
          </cell>
          <cell r="S117">
            <v>0</v>
          </cell>
        </row>
        <row r="119">
          <cell r="Q119">
            <v>285120691.10000002</v>
          </cell>
          <cell r="S119">
            <v>262858627.85000002</v>
          </cell>
        </row>
        <row r="120">
          <cell r="Q120">
            <v>280942291.09000003</v>
          </cell>
          <cell r="S120">
            <v>277851657.22999996</v>
          </cell>
        </row>
        <row r="122">
          <cell r="Q122">
            <v>0</v>
          </cell>
          <cell r="S122">
            <v>0</v>
          </cell>
        </row>
        <row r="123">
          <cell r="Q123">
            <v>834105729.66999996</v>
          </cell>
          <cell r="S123">
            <v>815491088.43999994</v>
          </cell>
        </row>
        <row r="124">
          <cell r="Q124">
            <v>132261602.98000002</v>
          </cell>
          <cell r="S124">
            <v>133405576.24999999</v>
          </cell>
        </row>
        <row r="127">
          <cell r="Q127">
            <v>100000</v>
          </cell>
          <cell r="S127">
            <v>0</v>
          </cell>
        </row>
        <row r="128">
          <cell r="Q128">
            <v>4000000</v>
          </cell>
          <cell r="S128">
            <v>5500000</v>
          </cell>
        </row>
        <row r="129">
          <cell r="Q129">
            <v>26885670.84</v>
          </cell>
          <cell r="S129">
            <v>3233013.19</v>
          </cell>
        </row>
        <row r="130">
          <cell r="Q130">
            <v>117352743.85000004</v>
          </cell>
          <cell r="S130">
            <v>112668228.2</v>
          </cell>
        </row>
        <row r="132">
          <cell r="Q132">
            <v>39504013.989999995</v>
          </cell>
          <cell r="S132">
            <v>10159869.939999998</v>
          </cell>
        </row>
        <row r="133">
          <cell r="Q133">
            <v>535319861.37999964</v>
          </cell>
          <cell r="S133">
            <v>455843814.87000054</v>
          </cell>
        </row>
        <row r="134">
          <cell r="Q134">
            <v>19314609.200000018</v>
          </cell>
          <cell r="S134">
            <v>-10146369.799999997</v>
          </cell>
        </row>
        <row r="135">
          <cell r="Q135">
            <v>171957893</v>
          </cell>
          <cell r="S135">
            <v>151221440</v>
          </cell>
        </row>
        <row r="145">
          <cell r="Q145">
            <v>107458594.01000004</v>
          </cell>
          <cell r="S145">
            <v>106485153.61</v>
          </cell>
        </row>
        <row r="146">
          <cell r="Q146">
            <v>0</v>
          </cell>
          <cell r="S146">
            <v>0</v>
          </cell>
        </row>
        <row r="147">
          <cell r="Q147">
            <v>11214087</v>
          </cell>
          <cell r="S147">
            <v>23978086</v>
          </cell>
        </row>
        <row r="148">
          <cell r="Q148">
            <v>0</v>
          </cell>
          <cell r="S148">
            <v>0</v>
          </cell>
        </row>
        <row r="149">
          <cell r="Q149">
            <v>151002.78</v>
          </cell>
          <cell r="S149">
            <v>84610.79</v>
          </cell>
        </row>
        <row r="150">
          <cell r="Q150">
            <v>1191882.9700000002</v>
          </cell>
          <cell r="S150">
            <v>1096337.24</v>
          </cell>
        </row>
        <row r="151">
          <cell r="Q151">
            <v>93888481.400000006</v>
          </cell>
          <cell r="S151">
            <v>48501810.109999999</v>
          </cell>
        </row>
        <row r="152">
          <cell r="Q152">
            <v>26611198.760000002</v>
          </cell>
          <cell r="S152">
            <v>709788.18</v>
          </cell>
        </row>
        <row r="154">
          <cell r="Q154">
            <v>311261830</v>
          </cell>
          <cell r="S154">
            <v>260328076</v>
          </cell>
        </row>
      </sheetData>
      <sheetData sheetId="3"/>
      <sheetData sheetId="4"/>
      <sheetData sheetId="5">
        <row r="12">
          <cell r="C12">
            <v>13189528</v>
          </cell>
          <cell r="D12">
            <v>11472938.359999999</v>
          </cell>
          <cell r="E12">
            <v>1716589.6400000006</v>
          </cell>
          <cell r="G12">
            <v>3433179.2200000007</v>
          </cell>
        </row>
        <row r="13">
          <cell r="C13">
            <v>17050726.390000001</v>
          </cell>
          <cell r="D13">
            <v>16211554.52</v>
          </cell>
          <cell r="E13">
            <v>839171.87000000104</v>
          </cell>
          <cell r="G13">
            <v>1444481.4800000004</v>
          </cell>
        </row>
        <row r="14">
          <cell r="C14">
            <v>0</v>
          </cell>
          <cell r="D14">
            <v>0</v>
          </cell>
          <cell r="E14">
            <v>0</v>
          </cell>
          <cell r="G14">
            <v>0</v>
          </cell>
        </row>
        <row r="16">
          <cell r="C16">
            <v>0</v>
          </cell>
          <cell r="D16">
            <v>0</v>
          </cell>
          <cell r="E16">
            <v>0</v>
          </cell>
          <cell r="G16">
            <v>0</v>
          </cell>
        </row>
        <row r="17">
          <cell r="C17">
            <v>21922864.399999999</v>
          </cell>
          <cell r="D17">
            <v>16779522.010000002</v>
          </cell>
          <cell r="E17">
            <v>5143342.3899999969</v>
          </cell>
          <cell r="G17">
            <v>2986473.0500000007</v>
          </cell>
        </row>
        <row r="18">
          <cell r="C18">
            <v>642238576.46000004</v>
          </cell>
          <cell r="D18">
            <v>21221011.579999998</v>
          </cell>
          <cell r="E18">
            <v>621017564.88</v>
          </cell>
          <cell r="G18">
            <v>621017564.88</v>
          </cell>
        </row>
        <row r="19">
          <cell r="C19">
            <v>0</v>
          </cell>
          <cell r="D19">
            <v>0</v>
          </cell>
          <cell r="E19">
            <v>0</v>
          </cell>
          <cell r="G19">
            <v>0</v>
          </cell>
        </row>
        <row r="21">
          <cell r="C21">
            <v>167108120.30000001</v>
          </cell>
          <cell r="D21">
            <v>0</v>
          </cell>
          <cell r="E21">
            <v>167108120.30000001</v>
          </cell>
          <cell r="G21">
            <v>184088120.29999998</v>
          </cell>
        </row>
        <row r="22">
          <cell r="C22">
            <v>288438231.37</v>
          </cell>
          <cell r="D22">
            <v>175316062.71000001</v>
          </cell>
          <cell r="E22">
            <v>113122168.66</v>
          </cell>
          <cell r="G22">
            <v>128860012.12000003</v>
          </cell>
        </row>
        <row r="23">
          <cell r="C23">
            <v>724490256.83000004</v>
          </cell>
          <cell r="D23">
            <v>445505190.63645566</v>
          </cell>
          <cell r="E23">
            <v>278985066.19354439</v>
          </cell>
          <cell r="G23">
            <v>292337231.08641946</v>
          </cell>
        </row>
        <row r="24">
          <cell r="C24">
            <v>49863127.189999998</v>
          </cell>
          <cell r="D24">
            <v>44023193.399999999</v>
          </cell>
          <cell r="E24">
            <v>5839933.7899999991</v>
          </cell>
          <cell r="G24">
            <v>2866177.1299999952</v>
          </cell>
        </row>
        <row r="25">
          <cell r="C25">
            <v>64540862.960000001</v>
          </cell>
          <cell r="D25">
            <v>58272294.369999997</v>
          </cell>
          <cell r="E25">
            <v>6268568.5900000036</v>
          </cell>
          <cell r="G25">
            <v>7304831.1900000051</v>
          </cell>
        </row>
        <row r="26">
          <cell r="C26">
            <v>36270027.780000001</v>
          </cell>
          <cell r="D26">
            <v>20720146.460000001</v>
          </cell>
          <cell r="E26">
            <v>15549881.32</v>
          </cell>
          <cell r="G26">
            <v>12617139.069999998</v>
          </cell>
        </row>
        <row r="27">
          <cell r="C27">
            <v>19091506.669999998</v>
          </cell>
          <cell r="D27">
            <v>7999705.0535443276</v>
          </cell>
          <cell r="E27">
            <v>11091801.61645567</v>
          </cell>
          <cell r="G27">
            <v>5789121.153580673</v>
          </cell>
        </row>
        <row r="29">
          <cell r="C29">
            <v>6899314.6499999994</v>
          </cell>
          <cell r="D29">
            <v>367892.64</v>
          </cell>
          <cell r="E29">
            <v>6531422.0099999998</v>
          </cell>
          <cell r="G29">
            <v>7814188.2999999998</v>
          </cell>
        </row>
        <row r="30">
          <cell r="C30">
            <v>1585432.04</v>
          </cell>
          <cell r="D30">
            <v>0</v>
          </cell>
          <cell r="E30">
            <v>1585432.04</v>
          </cell>
          <cell r="G30">
            <v>1882682.04</v>
          </cell>
        </row>
        <row r="31">
          <cell r="C31">
            <v>349372867.45999998</v>
          </cell>
          <cell r="D31">
            <v>743442.32</v>
          </cell>
          <cell r="E31">
            <v>348629425.13999999</v>
          </cell>
          <cell r="G31">
            <v>348570872.52999997</v>
          </cell>
        </row>
        <row r="32">
          <cell r="C32">
            <v>0</v>
          </cell>
          <cell r="D32">
            <v>0</v>
          </cell>
          <cell r="E32">
            <v>0</v>
          </cell>
          <cell r="G32">
            <v>0</v>
          </cell>
        </row>
        <row r="34">
          <cell r="G34">
            <v>0</v>
          </cell>
        </row>
        <row r="35">
          <cell r="G35">
            <v>0</v>
          </cell>
        </row>
        <row r="38">
          <cell r="C38">
            <v>25623134.559999999</v>
          </cell>
          <cell r="D38">
            <v>1994020.1</v>
          </cell>
          <cell r="E38">
            <v>23629114.459999997</v>
          </cell>
          <cell r="G38">
            <v>10420844.709999999</v>
          </cell>
        </row>
        <row r="39">
          <cell r="C39">
            <v>93599254.150000006</v>
          </cell>
          <cell r="D39">
            <v>14746286.299999999</v>
          </cell>
          <cell r="E39">
            <v>78852967.850000009</v>
          </cell>
          <cell r="G39">
            <v>76780169.519999996</v>
          </cell>
        </row>
        <row r="40">
          <cell r="C40">
            <v>14483406.810000001</v>
          </cell>
          <cell r="D40">
            <v>0</v>
          </cell>
          <cell r="E40">
            <v>14483406.810000001</v>
          </cell>
          <cell r="G40">
            <v>12761438.67</v>
          </cell>
        </row>
        <row r="41">
          <cell r="C41">
            <v>0</v>
          </cell>
          <cell r="D41">
            <v>0</v>
          </cell>
          <cell r="E41">
            <v>0</v>
          </cell>
          <cell r="G41">
            <v>0</v>
          </cell>
        </row>
        <row r="42">
          <cell r="C42">
            <v>36506921.760000005</v>
          </cell>
          <cell r="D42">
            <v>4944.72</v>
          </cell>
          <cell r="E42">
            <v>36501977.040000007</v>
          </cell>
          <cell r="G42">
            <v>27163484.859999999</v>
          </cell>
        </row>
        <row r="44">
          <cell r="C44">
            <v>8734773.1999999993</v>
          </cell>
          <cell r="D44">
            <v>104046.15</v>
          </cell>
          <cell r="E44">
            <v>8630727.0499999989</v>
          </cell>
          <cell r="G44">
            <v>8776283.8100000005</v>
          </cell>
        </row>
        <row r="45">
          <cell r="C45">
            <v>415234614.37000006</v>
          </cell>
          <cell r="D45">
            <v>30098124.140000001</v>
          </cell>
          <cell r="E45">
            <v>385136490.23000008</v>
          </cell>
          <cell r="G45">
            <v>381730352.28000009</v>
          </cell>
        </row>
        <row r="46">
          <cell r="C46">
            <v>3551072.5599999996</v>
          </cell>
          <cell r="D46">
            <v>59712.04</v>
          </cell>
          <cell r="E46">
            <v>3491360.5199999996</v>
          </cell>
          <cell r="G46">
            <v>3607206.7200000011</v>
          </cell>
        </row>
        <row r="47">
          <cell r="C47">
            <v>24697541.340000007</v>
          </cell>
          <cell r="D47">
            <v>371130.72</v>
          </cell>
          <cell r="E47">
            <v>24326410.620000008</v>
          </cell>
          <cell r="G47">
            <v>25164947.02</v>
          </cell>
        </row>
        <row r="48">
          <cell r="C48">
            <v>0</v>
          </cell>
          <cell r="D48">
            <v>0</v>
          </cell>
          <cell r="E48">
            <v>0</v>
          </cell>
          <cell r="G48">
            <v>0</v>
          </cell>
        </row>
        <row r="49">
          <cell r="C49">
            <v>59844694.350000001</v>
          </cell>
          <cell r="D49">
            <v>57220</v>
          </cell>
          <cell r="E49">
            <v>59787474.350000001</v>
          </cell>
          <cell r="G49">
            <v>4216203.459999999</v>
          </cell>
        </row>
        <row r="50">
          <cell r="C50">
            <v>2756797.69</v>
          </cell>
          <cell r="D50">
            <v>0</v>
          </cell>
          <cell r="E50">
            <v>2756797.69</v>
          </cell>
          <cell r="G50">
            <v>1177042.4800000002</v>
          </cell>
        </row>
        <row r="51">
          <cell r="C51">
            <v>668874750.05999994</v>
          </cell>
          <cell r="D51">
            <v>0</v>
          </cell>
          <cell r="E51">
            <v>668874750.05999994</v>
          </cell>
          <cell r="G51">
            <v>560236646.72000003</v>
          </cell>
        </row>
        <row r="53">
          <cell r="C53">
            <v>218870.26</v>
          </cell>
          <cell r="E53">
            <v>218870.26</v>
          </cell>
          <cell r="G53">
            <v>7289.88</v>
          </cell>
        </row>
        <row r="57">
          <cell r="C57">
            <v>27620153.09</v>
          </cell>
          <cell r="D57">
            <v>0</v>
          </cell>
          <cell r="E57">
            <v>27620153.09</v>
          </cell>
          <cell r="G57">
            <v>1922295.47</v>
          </cell>
        </row>
        <row r="58">
          <cell r="C58">
            <v>4998632.0199999996</v>
          </cell>
          <cell r="D58">
            <v>0</v>
          </cell>
          <cell r="E58">
            <v>4998632.0199999996</v>
          </cell>
          <cell r="G58">
            <v>19599143.259999998</v>
          </cell>
        </row>
        <row r="59">
          <cell r="C59">
            <v>5936878.5600000005</v>
          </cell>
          <cell r="D59">
            <v>0</v>
          </cell>
          <cell r="E59">
            <v>5936878.5600000005</v>
          </cell>
          <cell r="G59">
            <v>3634656.56</v>
          </cell>
        </row>
        <row r="61">
          <cell r="E61">
            <v>2928674499.0500002</v>
          </cell>
          <cell r="G61">
            <v>2758210078.9700003</v>
          </cell>
        </row>
      </sheetData>
      <sheetData sheetId="6">
        <row r="8">
          <cell r="C8">
            <v>282965300</v>
          </cell>
          <cell r="D8">
            <v>282965300</v>
          </cell>
        </row>
        <row r="12">
          <cell r="C12">
            <v>586604510.11000001</v>
          </cell>
          <cell r="D12">
            <v>586604510.11000001</v>
          </cell>
        </row>
        <row r="14">
          <cell r="C14">
            <v>28296530</v>
          </cell>
          <cell r="D14">
            <v>28296530</v>
          </cell>
        </row>
        <row r="15">
          <cell r="C15">
            <v>877459160.28999996</v>
          </cell>
          <cell r="D15">
            <v>877459160.28999996</v>
          </cell>
        </row>
        <row r="16">
          <cell r="C16">
            <v>11718971.310000001</v>
          </cell>
          <cell r="D16">
            <v>28504796.239999998</v>
          </cell>
        </row>
        <row r="18">
          <cell r="C18">
            <v>382676577.57999969</v>
          </cell>
          <cell r="D18">
            <v>294476005.07000053</v>
          </cell>
        </row>
        <row r="22">
          <cell r="C22">
            <v>768807.3600000001</v>
          </cell>
          <cell r="D22">
            <v>896941.92000000016</v>
          </cell>
        </row>
        <row r="24">
          <cell r="C24">
            <v>0</v>
          </cell>
          <cell r="D24">
            <v>0</v>
          </cell>
        </row>
        <row r="27">
          <cell r="C27">
            <v>0</v>
          </cell>
        </row>
        <row r="31">
          <cell r="C31">
            <v>0</v>
          </cell>
          <cell r="D31">
            <v>0</v>
          </cell>
        </row>
        <row r="32">
          <cell r="C32">
            <v>156228338</v>
          </cell>
          <cell r="D32">
            <v>145461339</v>
          </cell>
        </row>
        <row r="38">
          <cell r="C38">
            <v>162644524.62</v>
          </cell>
          <cell r="D38">
            <v>150928359.62999997</v>
          </cell>
        </row>
        <row r="39">
          <cell r="C39">
            <v>124376822.58000001</v>
          </cell>
          <cell r="D39">
            <v>141157842.69</v>
          </cell>
        </row>
        <row r="40">
          <cell r="C40">
            <v>22873602.970000003</v>
          </cell>
          <cell r="D40">
            <v>20444693.280000005</v>
          </cell>
        </row>
        <row r="41">
          <cell r="C41">
            <v>8336064.3399999999</v>
          </cell>
          <cell r="D41">
            <v>7956566.8600000003</v>
          </cell>
        </row>
        <row r="42">
          <cell r="C42">
            <v>108323199.41</v>
          </cell>
          <cell r="D42">
            <v>117060852.51999998</v>
          </cell>
        </row>
        <row r="43">
          <cell r="C43">
            <v>12493845</v>
          </cell>
          <cell r="D43">
            <v>12508505</v>
          </cell>
        </row>
        <row r="44">
          <cell r="C44">
            <v>30949786.109999999</v>
          </cell>
          <cell r="D44">
            <v>17874263.880000003</v>
          </cell>
        </row>
        <row r="45">
          <cell r="C45">
            <v>4000000</v>
          </cell>
          <cell r="D45">
            <v>4000000</v>
          </cell>
        </row>
        <row r="46">
          <cell r="C46">
            <v>49593975.659999996</v>
          </cell>
          <cell r="D46">
            <v>41483485.799999997</v>
          </cell>
        </row>
        <row r="47">
          <cell r="C47">
            <v>143.11000000000001</v>
          </cell>
          <cell r="D47">
            <v>23250.28</v>
          </cell>
        </row>
        <row r="50">
          <cell r="D50">
            <v>0</v>
          </cell>
        </row>
        <row r="51">
          <cell r="D51">
            <v>0</v>
          </cell>
        </row>
        <row r="52">
          <cell r="C52">
            <v>78364340.600000009</v>
          </cell>
          <cell r="D52">
            <v>107676.4</v>
          </cell>
        </row>
        <row r="54">
          <cell r="C54">
            <v>2928674499.0500002</v>
          </cell>
          <cell r="D54">
            <v>2758210078.9700007</v>
          </cell>
        </row>
      </sheetData>
      <sheetData sheetId="7">
        <row r="14">
          <cell r="D14">
            <v>205632554.16999996</v>
          </cell>
          <cell r="E14">
            <v>0</v>
          </cell>
          <cell r="I14">
            <v>206413911.76999998</v>
          </cell>
        </row>
        <row r="15">
          <cell r="D15">
            <v>2090603142.99</v>
          </cell>
          <cell r="E15">
            <v>-246360.4</v>
          </cell>
          <cell r="I15">
            <v>2050683654.4700003</v>
          </cell>
        </row>
        <row r="17">
          <cell r="D17">
            <v>11062952.24</v>
          </cell>
          <cell r="E17">
            <v>0</v>
          </cell>
          <cell r="I17">
            <v>-10058033.720000001</v>
          </cell>
        </row>
        <row r="18">
          <cell r="D18">
            <v>0</v>
          </cell>
          <cell r="E18">
            <v>0</v>
          </cell>
          <cell r="I18">
            <v>0</v>
          </cell>
        </row>
        <row r="20">
          <cell r="D20">
            <v>0</v>
          </cell>
          <cell r="E20">
            <v>0</v>
          </cell>
          <cell r="I20">
            <v>0</v>
          </cell>
        </row>
        <row r="21">
          <cell r="D21">
            <v>100000</v>
          </cell>
          <cell r="E21">
            <v>0</v>
          </cell>
          <cell r="I21">
            <v>0</v>
          </cell>
        </row>
        <row r="22">
          <cell r="D22">
            <v>26885670.84</v>
          </cell>
          <cell r="E22">
            <v>0</v>
          </cell>
          <cell r="I22">
            <v>3233013.19</v>
          </cell>
        </row>
        <row r="26">
          <cell r="D26">
            <v>184439053.75999999</v>
          </cell>
          <cell r="E26">
            <v>0</v>
          </cell>
          <cell r="I26">
            <v>196813422.80999997</v>
          </cell>
        </row>
        <row r="27">
          <cell r="D27">
            <v>285582739.94</v>
          </cell>
          <cell r="E27">
            <v>-462048.84</v>
          </cell>
          <cell r="I27">
            <v>262858627.85000002</v>
          </cell>
        </row>
        <row r="28">
          <cell r="D28">
            <v>0</v>
          </cell>
          <cell r="E28">
            <v>0</v>
          </cell>
          <cell r="I28">
            <v>0</v>
          </cell>
        </row>
        <row r="29">
          <cell r="D29">
            <v>281238662.44000006</v>
          </cell>
          <cell r="E29">
            <v>-296371.34999999998</v>
          </cell>
          <cell r="I29">
            <v>277851657.22999996</v>
          </cell>
        </row>
        <row r="30">
          <cell r="D30">
            <v>834721211.66999996</v>
          </cell>
          <cell r="E30">
            <v>-615482</v>
          </cell>
          <cell r="I30">
            <v>815491088.43999994</v>
          </cell>
        </row>
        <row r="31">
          <cell r="D31">
            <v>132351514.81000002</v>
          </cell>
          <cell r="E31">
            <v>-89911.83</v>
          </cell>
          <cell r="I31">
            <v>133405576.24999999</v>
          </cell>
        </row>
        <row r="32">
          <cell r="D32">
            <v>4000000</v>
          </cell>
          <cell r="E32">
            <v>0</v>
          </cell>
          <cell r="I32">
            <v>5500000</v>
          </cell>
        </row>
        <row r="33">
          <cell r="D33">
            <v>117352743.85000004</v>
          </cell>
          <cell r="E33">
            <v>0</v>
          </cell>
          <cell r="I33">
            <v>112668228.2</v>
          </cell>
        </row>
        <row r="37">
          <cell r="D37">
            <v>26700555</v>
          </cell>
          <cell r="E37">
            <v>0</v>
          </cell>
          <cell r="I37">
            <v>0</v>
          </cell>
        </row>
        <row r="38">
          <cell r="D38">
            <v>0</v>
          </cell>
          <cell r="E38">
            <v>0</v>
          </cell>
          <cell r="I38">
            <v>0</v>
          </cell>
        </row>
        <row r="39">
          <cell r="D39">
            <v>668481.24</v>
          </cell>
          <cell r="E39">
            <v>0</v>
          </cell>
          <cell r="I39">
            <v>828149.42</v>
          </cell>
        </row>
        <row r="40">
          <cell r="D40">
            <v>13307902.789999999</v>
          </cell>
          <cell r="E40">
            <v>1683817.01</v>
          </cell>
          <cell r="I40">
            <v>12154547.6</v>
          </cell>
        </row>
        <row r="41">
          <cell r="D41">
            <v>158292.65</v>
          </cell>
          <cell r="E41">
            <v>0</v>
          </cell>
          <cell r="I41">
            <v>108122.87</v>
          </cell>
        </row>
        <row r="45">
          <cell r="D45">
            <v>1741088.08</v>
          </cell>
          <cell r="E45">
            <v>0</v>
          </cell>
          <cell r="I45">
            <v>2555901.59</v>
          </cell>
        </row>
        <row r="46">
          <cell r="D46">
            <v>1055076.3600000001</v>
          </cell>
          <cell r="E46">
            <v>0</v>
          </cell>
          <cell r="I46">
            <v>367758.49</v>
          </cell>
        </row>
        <row r="47">
          <cell r="D47">
            <v>0</v>
          </cell>
          <cell r="E47">
            <v>0</v>
          </cell>
          <cell r="I47">
            <v>0</v>
          </cell>
        </row>
        <row r="48">
          <cell r="D48">
            <v>218870.26</v>
          </cell>
          <cell r="E48">
            <v>0</v>
          </cell>
          <cell r="I48">
            <v>7289.87</v>
          </cell>
        </row>
        <row r="51">
          <cell r="H51">
            <v>535319861.37999964</v>
          </cell>
          <cell r="I51">
            <v>455843814.87000054</v>
          </cell>
        </row>
      </sheetData>
      <sheetData sheetId="8">
        <row r="14">
          <cell r="D14">
            <v>93888481.400000006</v>
          </cell>
          <cell r="E14">
            <v>0</v>
          </cell>
          <cell r="H14">
            <v>48501810.109999999</v>
          </cell>
        </row>
        <row r="15">
          <cell r="D15">
            <v>0</v>
          </cell>
          <cell r="E15">
            <v>0</v>
          </cell>
          <cell r="H15">
            <v>0</v>
          </cell>
        </row>
        <row r="16">
          <cell r="D16">
            <v>128134.56</v>
          </cell>
          <cell r="E16">
            <v>0</v>
          </cell>
          <cell r="H16">
            <v>128134.56</v>
          </cell>
        </row>
        <row r="17">
          <cell r="D17">
            <v>12879891.109999999</v>
          </cell>
          <cell r="E17">
            <v>0</v>
          </cell>
          <cell r="H17">
            <v>3470749.2</v>
          </cell>
        </row>
        <row r="18">
          <cell r="D18">
            <v>33047912.91</v>
          </cell>
          <cell r="E18">
            <v>0</v>
          </cell>
          <cell r="H18">
            <v>28633096.100000001</v>
          </cell>
        </row>
        <row r="22">
          <cell r="D22">
            <v>26611198.760000002</v>
          </cell>
          <cell r="E22">
            <v>0</v>
          </cell>
          <cell r="H22">
            <v>709788.18</v>
          </cell>
        </row>
        <row r="23">
          <cell r="D23">
            <v>0</v>
          </cell>
          <cell r="E23">
            <v>0</v>
          </cell>
          <cell r="H23">
            <v>0</v>
          </cell>
        </row>
        <row r="24">
          <cell r="D24">
            <v>0</v>
          </cell>
          <cell r="E24">
            <v>0</v>
          </cell>
          <cell r="H24">
            <v>0</v>
          </cell>
        </row>
        <row r="25">
          <cell r="D25">
            <v>48503457.489999995</v>
          </cell>
          <cell r="E25">
            <v>0</v>
          </cell>
          <cell r="H25">
            <v>28578272.990000002</v>
          </cell>
        </row>
        <row r="26">
          <cell r="D26">
            <v>45515154.530000001</v>
          </cell>
          <cell r="E26">
            <v>0</v>
          </cell>
          <cell r="H26">
            <v>61592098.599999994</v>
          </cell>
        </row>
        <row r="31">
          <cell r="G31">
            <v>171957893</v>
          </cell>
          <cell r="H31">
            <v>151221440</v>
          </cell>
        </row>
        <row r="36">
          <cell r="G36">
            <v>2516501428.5099998</v>
          </cell>
          <cell r="H36">
            <v>2344097155.5700002</v>
          </cell>
        </row>
        <row r="38">
          <cell r="G38">
            <v>2133824850.9300001</v>
          </cell>
          <cell r="H38">
            <v>2049621150.5</v>
          </cell>
        </row>
        <row r="40">
          <cell r="G40">
            <v>382676577.57999969</v>
          </cell>
          <cell r="H40">
            <v>294476005.07000017</v>
          </cell>
        </row>
      </sheetData>
      <sheetData sheetId="9"/>
      <sheetData sheetId="10">
        <row r="11">
          <cell r="I11">
            <v>30240254.390000001</v>
          </cell>
        </row>
        <row r="12">
          <cell r="B12">
            <v>13189528</v>
          </cell>
          <cell r="C12">
            <v>0</v>
          </cell>
          <cell r="D12">
            <v>0</v>
          </cell>
          <cell r="E12">
            <v>0</v>
          </cell>
          <cell r="F12">
            <v>0</v>
          </cell>
          <cell r="G12">
            <v>0</v>
          </cell>
          <cell r="H12">
            <v>0</v>
          </cell>
        </row>
        <row r="13">
          <cell r="B13">
            <v>16420461.390000001</v>
          </cell>
          <cell r="C13">
            <v>630265</v>
          </cell>
          <cell r="D13">
            <v>0</v>
          </cell>
          <cell r="E13">
            <v>0</v>
          </cell>
          <cell r="F13">
            <v>0</v>
          </cell>
          <cell r="G13">
            <v>0</v>
          </cell>
          <cell r="H13">
            <v>0</v>
          </cell>
        </row>
        <row r="14">
          <cell r="B14">
            <v>0</v>
          </cell>
          <cell r="C14">
            <v>0</v>
          </cell>
          <cell r="D14">
            <v>0</v>
          </cell>
          <cell r="E14">
            <v>0</v>
          </cell>
          <cell r="F14">
            <v>0</v>
          </cell>
          <cell r="G14">
            <v>0</v>
          </cell>
          <cell r="H14">
            <v>0</v>
          </cell>
        </row>
        <row r="16">
          <cell r="I16">
            <v>664161440.86000013</v>
          </cell>
        </row>
        <row r="17">
          <cell r="B17">
            <v>0</v>
          </cell>
          <cell r="C17">
            <v>0</v>
          </cell>
          <cell r="D17">
            <v>0</v>
          </cell>
          <cell r="E17">
            <v>0</v>
          </cell>
          <cell r="F17">
            <v>0</v>
          </cell>
          <cell r="G17">
            <v>0</v>
          </cell>
          <cell r="H17">
            <v>0</v>
          </cell>
        </row>
        <row r="18">
          <cell r="B18">
            <v>18048172.850000001</v>
          </cell>
          <cell r="C18">
            <v>2624650.8199999998</v>
          </cell>
          <cell r="D18">
            <v>0</v>
          </cell>
          <cell r="E18">
            <v>1250040.73</v>
          </cell>
          <cell r="F18">
            <v>0</v>
          </cell>
          <cell r="G18">
            <v>0</v>
          </cell>
          <cell r="H18">
            <v>0</v>
          </cell>
        </row>
        <row r="19">
          <cell r="B19">
            <v>642238576.46000004</v>
          </cell>
          <cell r="C19">
            <v>0</v>
          </cell>
          <cell r="D19">
            <v>0</v>
          </cell>
          <cell r="E19">
            <v>0</v>
          </cell>
          <cell r="F19">
            <v>0</v>
          </cell>
          <cell r="G19">
            <v>0</v>
          </cell>
          <cell r="H19">
            <v>0</v>
          </cell>
        </row>
        <row r="20">
          <cell r="B20">
            <v>0</v>
          </cell>
          <cell r="C20">
            <v>0</v>
          </cell>
          <cell r="D20">
            <v>0</v>
          </cell>
          <cell r="E20">
            <v>0</v>
          </cell>
          <cell r="F20">
            <v>0</v>
          </cell>
          <cell r="G20">
            <v>0</v>
          </cell>
          <cell r="H20">
            <v>0</v>
          </cell>
        </row>
        <row r="22">
          <cell r="I22">
            <v>1349802133.1000338</v>
          </cell>
        </row>
        <row r="23">
          <cell r="B23">
            <v>184088120.29999998</v>
          </cell>
          <cell r="C23">
            <v>0</v>
          </cell>
          <cell r="D23">
            <v>0</v>
          </cell>
          <cell r="E23">
            <v>0</v>
          </cell>
          <cell r="F23">
            <v>16980000</v>
          </cell>
          <cell r="G23">
            <v>0</v>
          </cell>
          <cell r="H23">
            <v>0</v>
          </cell>
        </row>
        <row r="24">
          <cell r="B24">
            <v>314663414.09000003</v>
          </cell>
          <cell r="C24">
            <v>2640543.5900333328</v>
          </cell>
          <cell r="D24">
            <v>0</v>
          </cell>
          <cell r="E24">
            <v>0</v>
          </cell>
          <cell r="F24">
            <v>28865726.309999999</v>
          </cell>
          <cell r="G24">
            <v>0</v>
          </cell>
          <cell r="H24">
            <v>0</v>
          </cell>
        </row>
        <row r="25">
          <cell r="B25">
            <v>711754568.93000007</v>
          </cell>
          <cell r="C25">
            <v>67118277.439999998</v>
          </cell>
          <cell r="D25">
            <v>0</v>
          </cell>
          <cell r="E25">
            <v>2824294.9619999998</v>
          </cell>
          <cell r="F25">
            <v>57206884.5</v>
          </cell>
          <cell r="G25">
            <v>0</v>
          </cell>
          <cell r="H25">
            <v>0</v>
          </cell>
        </row>
        <row r="26">
          <cell r="B26">
            <v>44497587.189999998</v>
          </cell>
          <cell r="C26">
            <v>5894950</v>
          </cell>
          <cell r="D26">
            <v>0</v>
          </cell>
          <cell r="E26">
            <v>0</v>
          </cell>
          <cell r="F26">
            <v>529410</v>
          </cell>
          <cell r="G26">
            <v>0</v>
          </cell>
          <cell r="H26">
            <v>0</v>
          </cell>
        </row>
        <row r="27">
          <cell r="B27">
            <v>63132882.430000007</v>
          </cell>
          <cell r="C27">
            <v>1407980.53</v>
          </cell>
          <cell r="D27">
            <v>0</v>
          </cell>
          <cell r="E27">
            <v>0</v>
          </cell>
          <cell r="F27">
            <v>0</v>
          </cell>
          <cell r="G27">
            <v>0</v>
          </cell>
          <cell r="H27">
            <v>0</v>
          </cell>
        </row>
        <row r="28">
          <cell r="B28">
            <v>28572700.379999999</v>
          </cell>
          <cell r="C28">
            <v>7902175.0899999999</v>
          </cell>
          <cell r="D28">
            <v>0</v>
          </cell>
          <cell r="E28">
            <v>0</v>
          </cell>
          <cell r="F28">
            <v>0</v>
          </cell>
          <cell r="G28">
            <v>0</v>
          </cell>
          <cell r="H28">
            <v>204847.69</v>
          </cell>
        </row>
        <row r="29">
          <cell r="B29">
            <v>13788826.210000001</v>
          </cell>
          <cell r="C29">
            <v>9172168.4599999972</v>
          </cell>
          <cell r="D29">
            <v>0</v>
          </cell>
          <cell r="E29">
            <v>0</v>
          </cell>
          <cell r="F29">
            <v>0</v>
          </cell>
          <cell r="G29">
            <v>0</v>
          </cell>
          <cell r="H29">
            <v>3869488.0019999999</v>
          </cell>
        </row>
      </sheetData>
      <sheetData sheetId="11">
        <row r="50">
          <cell r="E50">
            <v>121467260.19999969</v>
          </cell>
          <cell r="G50">
            <v>115638198.72000051</v>
          </cell>
        </row>
      </sheetData>
      <sheetData sheetId="12"/>
      <sheetData sheetId="13"/>
      <sheetData sheetId="14"/>
      <sheetData sheetId="15">
        <row r="8">
          <cell r="B8">
            <v>11741489.720000001</v>
          </cell>
          <cell r="C8">
            <v>0</v>
          </cell>
          <cell r="D8">
            <v>0</v>
          </cell>
          <cell r="E8">
            <v>0</v>
          </cell>
          <cell r="F8">
            <v>0</v>
          </cell>
          <cell r="G8">
            <v>151002.78</v>
          </cell>
          <cell r="H8">
            <v>616660.41</v>
          </cell>
          <cell r="I8">
            <v>10973826.530000001</v>
          </cell>
        </row>
        <row r="12">
          <cell r="B12">
            <v>0</v>
          </cell>
          <cell r="C12">
            <v>0</v>
          </cell>
          <cell r="D12">
            <v>0</v>
          </cell>
          <cell r="E12">
            <v>0</v>
          </cell>
          <cell r="F12">
            <v>0</v>
          </cell>
          <cell r="G12">
            <v>0</v>
          </cell>
          <cell r="H12">
            <v>0</v>
          </cell>
        </row>
        <row r="15">
          <cell r="B15">
            <v>145461339</v>
          </cell>
          <cell r="C15">
            <v>0</v>
          </cell>
          <cell r="D15">
            <v>0</v>
          </cell>
          <cell r="E15">
            <v>11214087</v>
          </cell>
          <cell r="F15">
            <v>0</v>
          </cell>
          <cell r="G15">
            <v>0</v>
          </cell>
          <cell r="H15">
            <v>447088</v>
          </cell>
        </row>
        <row r="21">
          <cell r="B21">
            <v>69593107.040000007</v>
          </cell>
          <cell r="C21">
            <v>9894149.8399999999</v>
          </cell>
          <cell r="D21">
            <v>0</v>
          </cell>
          <cell r="E21">
            <v>154117.24</v>
          </cell>
          <cell r="F21">
            <v>26469766.27</v>
          </cell>
          <cell r="G21">
            <v>0</v>
          </cell>
          <cell r="H21">
            <v>5736123.6799999997</v>
          </cell>
        </row>
        <row r="26">
          <cell r="B26">
            <v>41483485.799999997</v>
          </cell>
          <cell r="C26">
            <v>0</v>
          </cell>
          <cell r="D26">
            <v>218870.26</v>
          </cell>
          <cell r="E26">
            <v>34146950.289999999</v>
          </cell>
          <cell r="F26">
            <v>0</v>
          </cell>
          <cell r="G26">
            <v>7289.869999999999</v>
          </cell>
          <cell r="H26">
            <v>26248040.82</v>
          </cell>
        </row>
        <row r="30">
          <cell r="B30">
            <v>0</v>
          </cell>
          <cell r="C30">
            <v>0</v>
          </cell>
          <cell r="D30">
            <v>0</v>
          </cell>
          <cell r="E30">
            <v>0</v>
          </cell>
          <cell r="F30">
            <v>0</v>
          </cell>
          <cell r="G30">
            <v>0</v>
          </cell>
          <cell r="H30">
            <v>0</v>
          </cell>
        </row>
        <row r="35">
          <cell r="I35">
            <v>264231624.36000001</v>
          </cell>
        </row>
        <row r="36">
          <cell r="A36" t="str">
            <v>(1) Le montant des provisions figurant au bilan est de 1 111 334,96 DH , l'écart de 9 862 491,57 DH correspond à une provision pour depréciation des immobilisations corporelles</v>
          </cell>
        </row>
        <row r="37">
          <cell r="A37" t="str">
            <v>(2) Ce montant comprend la provision pour engagements sociaux pour 155 212 575,00 DH</v>
          </cell>
        </row>
      </sheetData>
      <sheetData sheetId="16"/>
      <sheetData sheetId="17">
        <row r="14">
          <cell r="F14">
            <v>4956557.6800000006</v>
          </cell>
          <cell r="G14">
            <v>43100</v>
          </cell>
          <cell r="H14">
            <v>4956557.6800000006</v>
          </cell>
          <cell r="I14">
            <v>58552.61</v>
          </cell>
          <cell r="J14">
            <v>0</v>
          </cell>
        </row>
        <row r="16">
          <cell r="H16">
            <v>209791389.70000002</v>
          </cell>
          <cell r="I16">
            <v>11536868.77</v>
          </cell>
          <cell r="J16">
            <v>26700555</v>
          </cell>
        </row>
        <row r="18">
          <cell r="H18">
            <v>22658801.86999999</v>
          </cell>
          <cell r="I18">
            <v>2207328.8199999919</v>
          </cell>
          <cell r="J18">
            <v>0</v>
          </cell>
        </row>
        <row r="19">
          <cell r="E19">
            <v>162261009.45999998</v>
          </cell>
          <cell r="H19">
            <v>165256960.02999997</v>
          </cell>
          <cell r="I19">
            <v>19835283.479999989</v>
          </cell>
          <cell r="J19">
            <v>0</v>
          </cell>
        </row>
        <row r="20">
          <cell r="H20">
            <v>-35438.399999999994</v>
          </cell>
          <cell r="I20">
            <v>-9367.8100000000013</v>
          </cell>
          <cell r="J20">
            <v>0</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BSBM1211"/>
      <sheetName val=" BAL122011"/>
      <sheetName val="A "/>
      <sheetName val="00_Variables"/>
      <sheetName val="1ère Page"/>
      <sheetName val="01_BILAN_Actif "/>
      <sheetName val="01_BILAN_Passif "/>
      <sheetName val="TABLEAU2 "/>
      <sheetName val="TABLEAU2  "/>
      <sheetName val="TABLEAU3"/>
      <sheetName val="TABLEAU4"/>
      <sheetName val="TABLEAU5"/>
      <sheetName val="TABLEAU6"/>
      <sheetName val="TABLEAU7"/>
      <sheetName val="TABLEAU8"/>
      <sheetName val="TABLEAU9"/>
      <sheetName val="TABLEAU10"/>
      <sheetName val="TABLEAU11"/>
      <sheetName val="TABLEAU12"/>
      <sheetName val="TABLEAU13"/>
      <sheetName val="TABLEAU14"/>
      <sheetName val="TABLEAU15"/>
      <sheetName val="TABL16 Construction"/>
      <sheetName val="TABL16 ITMO"/>
      <sheetName val="TABL 16 EMBALLAGES"/>
      <sheetName val="TABL16 mat tran"/>
      <sheetName val="TABL16 mat prom "/>
      <sheetName val="T 16-m&amp;m&amp;i"/>
      <sheetName val="17_PLUS-Values_Fusion"/>
      <sheetName val="18_INTERET_Emprunts_Assoc_Tiers"/>
      <sheetName val="19_TABLEAU_Locations_et_baux"/>
      <sheetName val="20_ETAT_Stocks"/>
    </sheetNames>
    <sheetDataSet>
      <sheetData sheetId="0"/>
      <sheetData sheetId="1"/>
      <sheetData sheetId="2" refreshError="1">
        <row r="10">
          <cell r="AJ10">
            <v>282520100</v>
          </cell>
        </row>
        <row r="20">
          <cell r="AJ20">
            <v>0</v>
          </cell>
        </row>
      </sheetData>
      <sheetData sheetId="3"/>
      <sheetData sheetId="4"/>
      <sheetData sheetId="5">
        <row r="11">
          <cell r="E11">
            <v>2509852.33</v>
          </cell>
        </row>
      </sheetData>
      <sheetData sheetId="6">
        <row r="18">
          <cell r="C18">
            <v>344746415.35000014</v>
          </cell>
        </row>
      </sheetData>
      <sheetData sheetId="7"/>
      <sheetData sheetId="8"/>
      <sheetData sheetId="9"/>
      <sheetData sheetId="10"/>
      <sheetData sheetId="11"/>
      <sheetData sheetId="12"/>
      <sheetData sheetId="13"/>
      <sheetData sheetId="14"/>
      <sheetData sheetId="15"/>
      <sheetData sheetId="16"/>
      <sheetData sheetId="17" refreshError="1">
        <row r="10">
          <cell r="H10">
            <v>188232759.22000015</v>
          </cell>
        </row>
        <row r="20">
          <cell r="E20">
            <v>200000</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BSBM0614"/>
      <sheetName val=" BAL062014"/>
      <sheetName val="A "/>
      <sheetName val="00_Variables"/>
      <sheetName val="1ère Page"/>
      <sheetName val="01_BILAN_Actif "/>
      <sheetName val="01_BILAN_Passif "/>
      <sheetName val="TABLEAU2 "/>
      <sheetName val="TABLEAU2  "/>
      <sheetName val="TABLEAU3"/>
      <sheetName val="TABLEAU4"/>
      <sheetName val="TABLEAU5"/>
      <sheetName val="TABLEAU6"/>
      <sheetName val="TABLEAU7"/>
      <sheetName val="TABLEAU8"/>
      <sheetName val="TABLEAU9"/>
      <sheetName val="TABLEAU10"/>
      <sheetName val="TABLEAU11"/>
      <sheetName val="TABLEAU12"/>
      <sheetName val="TABLEAU13"/>
      <sheetName val="TABLEAU14"/>
      <sheetName val="TABLEAU15"/>
      <sheetName val="T 16-immo non valeurs"/>
      <sheetName val="T 16-immo incorpo"/>
      <sheetName val="TABL16 Construction"/>
      <sheetName val="TABL16 ITMO"/>
      <sheetName val="TABL 16 EMBALLAGES"/>
      <sheetName val="TABL16 mat tran"/>
      <sheetName val="TABL16 mat prom "/>
      <sheetName val="T 16-m&amp;mb"/>
      <sheetName val="T 16-mat info"/>
      <sheetName val="17_PLUS-Values_Fusion"/>
      <sheetName val="18_INTERET_Emprunts_Assoc_Tiers"/>
      <sheetName val="19_TABLEAU_Locations_et_baux"/>
      <sheetName val="20_ETAT_Stocks"/>
      <sheetName val="AU 30 JUIN 2014A"/>
    </sheetNames>
    <sheetDataSet>
      <sheetData sheetId="0"/>
      <sheetData sheetId="1"/>
      <sheetData sheetId="2">
        <row r="34">
          <cell r="AA34">
            <v>0</v>
          </cell>
          <cell r="AC34">
            <v>0</v>
          </cell>
        </row>
        <row r="35">
          <cell r="AA35">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AN"/>
      <sheetName val="CPC"/>
      <sheetName val="ESG"/>
      <sheetName val="TAB.FINAC"/>
      <sheetName val=" Immob."/>
      <sheetName val="Amort"/>
      <sheetName val=" Provisions"/>
      <sheetName val="Créances"/>
      <sheetName val="Résul.Fisc."/>
    </sheetNames>
    <sheetDataSet>
      <sheetData sheetId="0" refreshError="1">
        <row r="73">
          <cell r="K73">
            <v>117354000</v>
          </cell>
        </row>
      </sheetData>
      <sheetData sheetId="1"/>
      <sheetData sheetId="2"/>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1130 2017"/>
      <sheetName val="241130 au 31 12 2017"/>
    </sheetNames>
    <sheetDataSet>
      <sheetData sheetId="0" refreshError="1"/>
      <sheetData sheetId="1">
        <row r="41">
          <cell r="D41">
            <v>683527.77</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 HABITAT SBM FIN 2015"/>
      <sheetName val="P HABITAT Scbg  FIN 2015"/>
      <sheetName val="exp comptes  au 31 12 2016"/>
      <sheetName val="P HABITAT SBM   AU 31 12 2016"/>
      <sheetName val="P HABITAT Scbg  AU 31 12 2016"/>
      <sheetName val="P HABITAT CMB   AU 31 12 2016"/>
      <sheetName val="P HABITAT SBM   AU 31 12 2017"/>
      <sheetName val="P HABITAT CMB   AU 31 12 2017"/>
      <sheetName val="P HABITAT Scbg  AU 31 12 2017"/>
    </sheetNames>
    <sheetDataSet>
      <sheetData sheetId="0" refreshError="1"/>
      <sheetData sheetId="1" refreshError="1"/>
      <sheetData sheetId="2" refreshError="1"/>
      <sheetData sheetId="3" refreshError="1"/>
      <sheetData sheetId="4" refreshError="1"/>
      <sheetData sheetId="5" refreshError="1"/>
      <sheetData sheetId="6">
        <row r="44">
          <cell r="AT44">
            <v>1000000</v>
          </cell>
        </row>
      </sheetData>
      <sheetData sheetId="7" refreshError="1"/>
      <sheetData sheetId="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6"/>
    </sheetNames>
    <sheetDataSet>
      <sheetData sheetId="0">
        <row r="23">
          <cell r="E23">
            <v>6390861.3499999996</v>
          </cell>
          <cell r="H23">
            <v>417145.69</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76"/>
  <sheetViews>
    <sheetView showGridLines="0" showZeros="0" topLeftCell="A55" zoomScale="60" zoomScaleNormal="60" workbookViewId="0">
      <selection activeCell="G67" sqref="G67"/>
    </sheetView>
  </sheetViews>
  <sheetFormatPr baseColWidth="10" defaultColWidth="11.54296875" defaultRowHeight="15.6"/>
  <cols>
    <col min="1" max="1" width="2.08984375" style="14" customWidth="1"/>
    <col min="2" max="2" width="41.1796875" style="14" customWidth="1"/>
    <col min="3" max="3" width="18.81640625" style="14" customWidth="1"/>
    <col min="4" max="4" width="17.81640625" style="14" customWidth="1"/>
    <col min="5" max="5" width="21.90625" style="14" customWidth="1"/>
    <col min="6" max="6" width="0.6328125" style="14" customWidth="1"/>
    <col min="7" max="7" width="23.453125" style="14" customWidth="1"/>
    <col min="8" max="8" width="11.54296875" style="14"/>
    <col min="9" max="9" width="3.54296875" style="14" customWidth="1"/>
    <col min="10" max="10" width="65.1796875" style="14" customWidth="1"/>
    <col min="11" max="11" width="23.6328125" style="14" customWidth="1"/>
    <col min="12" max="12" width="0.6328125" style="14" customWidth="1"/>
    <col min="13" max="13" width="26" style="14" customWidth="1"/>
    <col min="14" max="14" width="14.81640625" style="14" bestFit="1" customWidth="1"/>
    <col min="15" max="15" width="13.453125" style="14" bestFit="1" customWidth="1"/>
    <col min="16" max="16" width="11.54296875" style="14"/>
    <col min="17" max="17" width="12.90625" style="14" bestFit="1" customWidth="1"/>
    <col min="18" max="18" width="15.6328125" style="31" bestFit="1" customWidth="1"/>
    <col min="19" max="16384" width="11.54296875" style="14"/>
  </cols>
  <sheetData>
    <row r="1" spans="1:18" s="3" customFormat="1" ht="24" customHeight="1">
      <c r="A1" s="1" t="s">
        <v>0</v>
      </c>
      <c r="B1" s="1"/>
      <c r="C1" s="2"/>
      <c r="I1" s="1" t="s">
        <v>0</v>
      </c>
      <c r="R1" s="654"/>
    </row>
    <row r="2" spans="1:18" s="3" customFormat="1" ht="19.5" customHeight="1">
      <c r="A2" s="1" t="s">
        <v>1</v>
      </c>
      <c r="B2" s="1"/>
      <c r="C2" s="4"/>
      <c r="I2" s="1" t="s">
        <v>1</v>
      </c>
      <c r="R2" s="654"/>
    </row>
    <row r="3" spans="1:18" s="5" customFormat="1" ht="18">
      <c r="B3" s="6"/>
      <c r="C3" s="6"/>
      <c r="D3" s="6"/>
      <c r="E3" s="6"/>
      <c r="F3" s="6"/>
      <c r="G3" s="6"/>
      <c r="R3" s="655"/>
    </row>
    <row r="4" spans="1:18" s="5" customFormat="1" ht="18">
      <c r="A4" s="6"/>
      <c r="B4" s="670" t="s">
        <v>2</v>
      </c>
      <c r="C4" s="670"/>
      <c r="D4" s="670"/>
      <c r="E4" s="670"/>
      <c r="F4" s="670"/>
      <c r="G4" s="670"/>
      <c r="I4" s="671" t="s">
        <v>3</v>
      </c>
      <c r="J4" s="671"/>
      <c r="K4" s="671"/>
      <c r="L4" s="671"/>
      <c r="M4" s="671"/>
      <c r="R4" s="655"/>
    </row>
    <row r="5" spans="1:18" s="5" customFormat="1" ht="18">
      <c r="A5" s="6"/>
      <c r="B5" s="672" t="s">
        <v>4</v>
      </c>
      <c r="C5" s="672"/>
      <c r="D5" s="672"/>
      <c r="E5" s="672"/>
      <c r="F5" s="672"/>
      <c r="G5" s="672"/>
      <c r="I5" s="673" t="s">
        <v>4</v>
      </c>
      <c r="J5" s="673"/>
      <c r="K5" s="673"/>
      <c r="L5" s="673"/>
      <c r="M5" s="673"/>
      <c r="N5" s="673"/>
      <c r="O5" s="673"/>
      <c r="R5" s="655"/>
    </row>
    <row r="6" spans="1:18" s="5" customFormat="1" ht="18">
      <c r="A6" s="6"/>
      <c r="B6" s="6"/>
      <c r="C6" s="6"/>
      <c r="D6" s="6"/>
      <c r="E6" s="6"/>
      <c r="F6" s="6"/>
      <c r="G6" s="6"/>
      <c r="R6" s="655"/>
    </row>
    <row r="7" spans="1:18" s="5" customFormat="1" ht="18.600000000000001" thickBot="1">
      <c r="A7" s="6"/>
      <c r="B7" s="6"/>
      <c r="C7" s="6"/>
      <c r="F7" s="7" t="s">
        <v>518</v>
      </c>
      <c r="G7" s="8"/>
      <c r="L7" s="9" t="str">
        <f>+F7</f>
        <v>Exercice du 1er janvier 2017 au 31 décembre 2017</v>
      </c>
      <c r="R7" s="655"/>
    </row>
    <row r="8" spans="1:18" ht="44.25" customHeight="1" thickBot="1">
      <c r="A8" s="10"/>
      <c r="B8" s="11"/>
      <c r="C8" s="674" t="s">
        <v>5</v>
      </c>
      <c r="D8" s="675"/>
      <c r="E8" s="676"/>
      <c r="F8" s="12"/>
      <c r="G8" s="13" t="s">
        <v>6</v>
      </c>
      <c r="I8" s="15"/>
      <c r="J8" s="16" t="s">
        <v>7</v>
      </c>
      <c r="K8" s="17" t="s">
        <v>5</v>
      </c>
      <c r="L8" s="18"/>
      <c r="M8" s="19" t="s">
        <v>8</v>
      </c>
    </row>
    <row r="9" spans="1:18" ht="30" customHeight="1">
      <c r="A9" s="20"/>
      <c r="B9" s="7" t="s">
        <v>9</v>
      </c>
      <c r="C9" s="664" t="s">
        <v>10</v>
      </c>
      <c r="D9" s="664" t="s">
        <v>11</v>
      </c>
      <c r="E9" s="666" t="s">
        <v>12</v>
      </c>
      <c r="F9" s="12"/>
      <c r="G9" s="668" t="s">
        <v>12</v>
      </c>
      <c r="I9" s="21"/>
      <c r="J9" s="22" t="s">
        <v>13</v>
      </c>
      <c r="K9" s="23"/>
      <c r="L9" s="24"/>
      <c r="M9" s="25"/>
    </row>
    <row r="10" spans="1:18" ht="30" customHeight="1" thickBot="1">
      <c r="A10" s="20"/>
      <c r="B10" s="26"/>
      <c r="C10" s="665" t="s">
        <v>10</v>
      </c>
      <c r="D10" s="665"/>
      <c r="E10" s="667"/>
      <c r="F10" s="12"/>
      <c r="G10" s="669"/>
      <c r="I10" s="21"/>
      <c r="J10" s="27" t="s">
        <v>14</v>
      </c>
      <c r="K10" s="28">
        <f>+'[3]01_BILAN_Passif '!C8</f>
        <v>282965300</v>
      </c>
      <c r="L10" s="29"/>
      <c r="M10" s="30">
        <f>+'[3]01_BILAN_Passif '!D8</f>
        <v>282965300</v>
      </c>
      <c r="N10" s="31"/>
    </row>
    <row r="11" spans="1:18" ht="20.100000000000001" customHeight="1" thickBot="1">
      <c r="A11" s="32"/>
      <c r="B11" s="33" t="s">
        <v>15</v>
      </c>
      <c r="C11" s="34">
        <f>SUM(C12:C14)</f>
        <v>30240254.390000001</v>
      </c>
      <c r="D11" s="35">
        <f>SUM(D12:D14)</f>
        <v>27684492.879999999</v>
      </c>
      <c r="E11" s="36">
        <f>SUM(E12:E14)</f>
        <v>2555761.5100000016</v>
      </c>
      <c r="F11" s="37"/>
      <c r="G11" s="38">
        <f>SUM(G12:G14)</f>
        <v>4877660.7000000011</v>
      </c>
      <c r="I11" s="21"/>
      <c r="J11" s="27" t="s">
        <v>16</v>
      </c>
      <c r="K11" s="28"/>
      <c r="L11" s="29"/>
      <c r="M11" s="30"/>
      <c r="N11" s="31"/>
    </row>
    <row r="12" spans="1:18" ht="20.100000000000001" customHeight="1">
      <c r="A12" s="39"/>
      <c r="B12" s="27" t="s">
        <v>17</v>
      </c>
      <c r="C12" s="40">
        <f>+'[3]01_BILAN_Actif '!C12</f>
        <v>13189528</v>
      </c>
      <c r="D12" s="40">
        <f>+'[3]01_BILAN_Actif '!D12</f>
        <v>11472938.359999999</v>
      </c>
      <c r="E12" s="41">
        <f>+'[3]01_BILAN_Actif '!E12</f>
        <v>1716589.6400000006</v>
      </c>
      <c r="F12" s="42"/>
      <c r="G12" s="43">
        <f>+'[3]01_BILAN_Actif '!G12</f>
        <v>3433179.2200000007</v>
      </c>
      <c r="I12" s="21"/>
      <c r="J12" s="27" t="s">
        <v>18</v>
      </c>
      <c r="K12" s="28"/>
      <c r="L12" s="29"/>
      <c r="M12" s="30"/>
      <c r="N12" s="31"/>
    </row>
    <row r="13" spans="1:18" ht="20.100000000000001" customHeight="1">
      <c r="A13" s="39"/>
      <c r="B13" s="27" t="s">
        <v>19</v>
      </c>
      <c r="C13" s="40">
        <f>+'[3]01_BILAN_Actif '!C13</f>
        <v>17050726.390000001</v>
      </c>
      <c r="D13" s="40">
        <f>+'[3]01_BILAN_Actif '!D13</f>
        <v>16211554.52</v>
      </c>
      <c r="E13" s="44">
        <f>+'[3]01_BILAN_Actif '!E13</f>
        <v>839171.87000000104</v>
      </c>
      <c r="F13" s="42"/>
      <c r="G13" s="43">
        <f>+'[3]01_BILAN_Actif '!G13</f>
        <v>1444481.4800000004</v>
      </c>
      <c r="I13" s="21"/>
      <c r="J13" s="27" t="s">
        <v>20</v>
      </c>
      <c r="K13" s="28"/>
      <c r="L13" s="29"/>
      <c r="M13" s="30"/>
    </row>
    <row r="14" spans="1:18" ht="20.100000000000001" customHeight="1" thickBot="1">
      <c r="A14" s="39"/>
      <c r="B14" s="45" t="s">
        <v>21</v>
      </c>
      <c r="C14" s="40">
        <f>+'[3]01_BILAN_Actif '!C14</f>
        <v>0</v>
      </c>
      <c r="D14" s="40">
        <f>+'[3]01_BILAN_Actif '!D14</f>
        <v>0</v>
      </c>
      <c r="E14" s="46">
        <f>+'[3]01_BILAN_Actif '!E14</f>
        <v>0</v>
      </c>
      <c r="F14" s="47"/>
      <c r="G14" s="43">
        <f>+'[3]01_BILAN_Actif '!G14</f>
        <v>0</v>
      </c>
      <c r="I14" s="21"/>
      <c r="J14" s="27" t="s">
        <v>22</v>
      </c>
      <c r="K14" s="28">
        <f>+'[3]01_BILAN_Passif '!C12</f>
        <v>586604510.11000001</v>
      </c>
      <c r="L14" s="29"/>
      <c r="M14" s="30">
        <f>+'[3]01_BILAN_Passif '!D12</f>
        <v>586604510.11000001</v>
      </c>
    </row>
    <row r="15" spans="1:18" ht="20.100000000000001" customHeight="1" thickBot="1">
      <c r="A15" s="48" t="s">
        <v>23</v>
      </c>
      <c r="B15" s="33" t="s">
        <v>24</v>
      </c>
      <c r="C15" s="34">
        <f>SUM(C16:C19)</f>
        <v>664161440.86000001</v>
      </c>
      <c r="D15" s="35">
        <f>SUM(D16:D19)</f>
        <v>38000533.590000004</v>
      </c>
      <c r="E15" s="36">
        <f>SUM(E16:E19)</f>
        <v>626160907.26999998</v>
      </c>
      <c r="F15" s="37">
        <f>SUM(F16:F19)</f>
        <v>0</v>
      </c>
      <c r="G15" s="38">
        <f>SUM(G16:G19)</f>
        <v>624004037.92999995</v>
      </c>
      <c r="I15" s="48" t="s">
        <v>25</v>
      </c>
      <c r="J15" s="27" t="s">
        <v>26</v>
      </c>
      <c r="K15" s="28"/>
      <c r="L15" s="29"/>
      <c r="M15" s="30"/>
    </row>
    <row r="16" spans="1:18" ht="20.100000000000001" customHeight="1">
      <c r="A16" s="48" t="s">
        <v>27</v>
      </c>
      <c r="B16" s="27" t="s">
        <v>28</v>
      </c>
      <c r="C16" s="40">
        <f>+'[3]01_BILAN_Actif '!C16</f>
        <v>0</v>
      </c>
      <c r="D16" s="40">
        <f>+'[3]01_BILAN_Actif '!D16</f>
        <v>0</v>
      </c>
      <c r="E16" s="44">
        <f>+'[3]01_BILAN_Actif '!E16</f>
        <v>0</v>
      </c>
      <c r="F16" s="42"/>
      <c r="G16" s="49">
        <f>+'[3]01_BILAN_Actif '!G16</f>
        <v>0</v>
      </c>
      <c r="I16" s="48" t="s">
        <v>29</v>
      </c>
      <c r="J16" s="27" t="s">
        <v>30</v>
      </c>
      <c r="K16" s="28">
        <f>+'[3]01_BILAN_Passif '!C14</f>
        <v>28296530</v>
      </c>
      <c r="L16" s="29"/>
      <c r="M16" s="30">
        <f>+'[3]01_BILAN_Passif '!D14</f>
        <v>28296530</v>
      </c>
    </row>
    <row r="17" spans="1:14" ht="20.100000000000001" customHeight="1">
      <c r="A17" s="48" t="s">
        <v>31</v>
      </c>
      <c r="B17" s="27" t="s">
        <v>32</v>
      </c>
      <c r="C17" s="40">
        <f>+'[3]01_BILAN_Actif '!C17</f>
        <v>21922864.399999999</v>
      </c>
      <c r="D17" s="40">
        <f>+'[3]01_BILAN_Actif '!D17</f>
        <v>16779522.010000002</v>
      </c>
      <c r="E17" s="44">
        <f>+'[3]01_BILAN_Actif '!E17</f>
        <v>5143342.3899999969</v>
      </c>
      <c r="F17" s="42"/>
      <c r="G17" s="49">
        <f>+'[3]01_BILAN_Actif '!G17</f>
        <v>2986473.0500000007</v>
      </c>
      <c r="I17" s="48" t="s">
        <v>33</v>
      </c>
      <c r="J17" s="27" t="s">
        <v>34</v>
      </c>
      <c r="K17" s="28">
        <f>+'[3]01_BILAN_Passif '!C15</f>
        <v>877459160.28999996</v>
      </c>
      <c r="L17" s="29"/>
      <c r="M17" s="30">
        <f>+'[3]01_BILAN_Passif '!D15</f>
        <v>877459160.28999996</v>
      </c>
      <c r="N17" s="50"/>
    </row>
    <row r="18" spans="1:14" ht="20.100000000000001" customHeight="1">
      <c r="A18" s="48" t="s">
        <v>29</v>
      </c>
      <c r="B18" s="27" t="s">
        <v>35</v>
      </c>
      <c r="C18" s="40">
        <f>+'[3]01_BILAN_Actif '!C18</f>
        <v>642238576.46000004</v>
      </c>
      <c r="D18" s="40">
        <f>+'[3]01_BILAN_Actif '!D18</f>
        <v>21221011.579999998</v>
      </c>
      <c r="E18" s="44">
        <f>+'[3]01_BILAN_Actif '!E18</f>
        <v>621017564.88</v>
      </c>
      <c r="F18" s="47"/>
      <c r="G18" s="49">
        <f>+'[3]01_BILAN_Actif '!G18</f>
        <v>621017564.88</v>
      </c>
      <c r="I18" s="48" t="s">
        <v>23</v>
      </c>
      <c r="J18" s="27" t="s">
        <v>36</v>
      </c>
      <c r="K18" s="28">
        <f>+'[3]01_BILAN_Passif '!C16</f>
        <v>11718971.310000001</v>
      </c>
      <c r="L18" s="29"/>
      <c r="M18" s="30">
        <f>+'[3]01_BILAN_Passif '!D16</f>
        <v>28504796.239999998</v>
      </c>
      <c r="N18" s="50"/>
    </row>
    <row r="19" spans="1:14" ht="20.100000000000001" customHeight="1" thickBot="1">
      <c r="A19" s="48" t="s">
        <v>25</v>
      </c>
      <c r="B19" s="45" t="s">
        <v>37</v>
      </c>
      <c r="C19" s="40">
        <f>+'[3]01_BILAN_Actif '!C19</f>
        <v>0</v>
      </c>
      <c r="D19" s="40">
        <f>+'[3]01_BILAN_Actif '!D19</f>
        <v>0</v>
      </c>
      <c r="E19" s="46">
        <f>+'[3]01_BILAN_Actif '!E19</f>
        <v>0</v>
      </c>
      <c r="F19" s="47"/>
      <c r="G19" s="51">
        <f>+'[3]01_BILAN_Actif '!G19</f>
        <v>0</v>
      </c>
      <c r="I19" s="48" t="s">
        <v>33</v>
      </c>
      <c r="J19" s="27" t="s">
        <v>38</v>
      </c>
      <c r="K19" s="28">
        <f>+'[4]A '!AJ20</f>
        <v>0</v>
      </c>
      <c r="L19" s="29"/>
      <c r="M19" s="30"/>
    </row>
    <row r="20" spans="1:14" ht="20.100000000000001" customHeight="1" thickBot="1">
      <c r="A20" s="39"/>
      <c r="B20" s="33" t="s">
        <v>39</v>
      </c>
      <c r="C20" s="34">
        <f>SUM(C21:C27)</f>
        <v>1349802133.1000001</v>
      </c>
      <c r="D20" s="35">
        <f>SUM(D21:D27)</f>
        <v>751836592.63</v>
      </c>
      <c r="E20" s="36">
        <f>SUM(E21:E27)</f>
        <v>597965540.47000015</v>
      </c>
      <c r="F20" s="37">
        <f>SUM(F21:F27)</f>
        <v>0</v>
      </c>
      <c r="G20" s="38">
        <f>SUM(G21:G27)</f>
        <v>633862632.05000019</v>
      </c>
      <c r="I20" s="48" t="s">
        <v>27</v>
      </c>
      <c r="J20" s="52" t="s">
        <v>40</v>
      </c>
      <c r="K20" s="28">
        <f>+'[3]01_BILAN_Passif '!C18</f>
        <v>382676577.57999969</v>
      </c>
      <c r="L20" s="29"/>
      <c r="M20" s="30">
        <f>+'[3]01_BILAN_Passif '!D18</f>
        <v>294476005.07000053</v>
      </c>
      <c r="N20" s="50"/>
    </row>
    <row r="21" spans="1:14" ht="20.100000000000001" customHeight="1" thickBot="1">
      <c r="A21" s="39"/>
      <c r="B21" s="27" t="s">
        <v>41</v>
      </c>
      <c r="C21" s="40">
        <f>+'[3]01_BILAN_Actif '!C21</f>
        <v>167108120.30000001</v>
      </c>
      <c r="D21" s="40">
        <f>+'[3]01_BILAN_Actif '!D21</f>
        <v>0</v>
      </c>
      <c r="E21" s="44">
        <f>+'[3]01_BILAN_Actif '!E21</f>
        <v>167108120.30000001</v>
      </c>
      <c r="F21" s="42"/>
      <c r="G21" s="43">
        <f>+'[3]01_BILAN_Actif '!G21</f>
        <v>184088120.29999998</v>
      </c>
      <c r="I21" s="48" t="s">
        <v>42</v>
      </c>
      <c r="J21" s="53"/>
      <c r="K21" s="54"/>
      <c r="L21" s="55"/>
      <c r="M21" s="56"/>
    </row>
    <row r="22" spans="1:14" ht="20.100000000000001" customHeight="1" thickBot="1">
      <c r="A22" s="48" t="s">
        <v>29</v>
      </c>
      <c r="B22" s="27" t="s">
        <v>43</v>
      </c>
      <c r="C22" s="40">
        <f>+'[3]01_BILAN_Actif '!C22</f>
        <v>288438231.37</v>
      </c>
      <c r="D22" s="40">
        <f>+'[3]01_BILAN_Actif '!D22</f>
        <v>175316062.71000001</v>
      </c>
      <c r="E22" s="44">
        <f>+'[3]01_BILAN_Actif '!E22</f>
        <v>113122168.66</v>
      </c>
      <c r="F22" s="47"/>
      <c r="G22" s="43">
        <f>+'[3]01_BILAN_Actif '!G22</f>
        <v>128860012.12000003</v>
      </c>
      <c r="I22" s="57" t="s">
        <v>44</v>
      </c>
      <c r="J22" s="58" t="s">
        <v>45</v>
      </c>
      <c r="K22" s="59">
        <f>SUM(K10:K20)</f>
        <v>2169721049.29</v>
      </c>
      <c r="L22" s="60"/>
      <c r="M22" s="61">
        <f>SUM(M10:M20)</f>
        <v>2098306301.7100005</v>
      </c>
      <c r="N22" s="50"/>
    </row>
    <row r="23" spans="1:14" ht="20.100000000000001" customHeight="1">
      <c r="A23" s="48" t="s">
        <v>44</v>
      </c>
      <c r="B23" s="27" t="s">
        <v>46</v>
      </c>
      <c r="C23" s="40">
        <f>+'[3]01_BILAN_Actif '!C23</f>
        <v>724490256.83000004</v>
      </c>
      <c r="D23" s="40">
        <f>+'[3]01_BILAN_Actif '!D23</f>
        <v>445505190.63645566</v>
      </c>
      <c r="E23" s="44">
        <f>+'[3]01_BILAN_Actif '!E23</f>
        <v>278985066.19354439</v>
      </c>
      <c r="F23" s="42"/>
      <c r="G23" s="43">
        <f>+'[3]01_BILAN_Actif '!G23</f>
        <v>292337231.08641946</v>
      </c>
      <c r="I23" s="48" t="s">
        <v>42</v>
      </c>
      <c r="J23" s="22" t="s">
        <v>47</v>
      </c>
      <c r="K23" s="62">
        <f>SUM(K24:K26)</f>
        <v>768807.3600000001</v>
      </c>
      <c r="L23" s="63"/>
      <c r="M23" s="64">
        <f>SUM(M24:M26)</f>
        <v>896941.92000000016</v>
      </c>
    </row>
    <row r="24" spans="1:14" ht="20.100000000000001" customHeight="1">
      <c r="A24" s="48" t="s">
        <v>44</v>
      </c>
      <c r="B24" s="27" t="s">
        <v>48</v>
      </c>
      <c r="C24" s="40">
        <f>+'[3]01_BILAN_Actif '!C24</f>
        <v>49863127.189999998</v>
      </c>
      <c r="D24" s="40">
        <f>+'[3]01_BILAN_Actif '!D24</f>
        <v>44023193.399999999</v>
      </c>
      <c r="E24" s="44">
        <f>+'[3]01_BILAN_Actif '!E24</f>
        <v>5839933.7899999991</v>
      </c>
      <c r="F24" s="42"/>
      <c r="G24" s="43">
        <f>+'[3]01_BILAN_Actif '!G24</f>
        <v>2866177.1299999952</v>
      </c>
      <c r="I24" s="48" t="s">
        <v>33</v>
      </c>
      <c r="J24" s="27" t="s">
        <v>49</v>
      </c>
      <c r="K24" s="28">
        <f>+'[3]01_BILAN_Passif '!$C$22</f>
        <v>768807.3600000001</v>
      </c>
      <c r="L24" s="29"/>
      <c r="M24" s="30">
        <f>+'[3]01_BILAN_Passif '!D22</f>
        <v>896941.92000000016</v>
      </c>
    </row>
    <row r="25" spans="1:14" ht="20.100000000000001" customHeight="1">
      <c r="A25" s="48" t="s">
        <v>50</v>
      </c>
      <c r="B25" s="27" t="s">
        <v>51</v>
      </c>
      <c r="C25" s="40">
        <f>+'[3]01_BILAN_Actif '!C25</f>
        <v>64540862.960000001</v>
      </c>
      <c r="D25" s="40">
        <f>+'[3]01_BILAN_Actif '!D25</f>
        <v>58272294.369999997</v>
      </c>
      <c r="E25" s="44">
        <f>+'[3]01_BILAN_Actif '!E25</f>
        <v>6268568.5900000036</v>
      </c>
      <c r="F25" s="42"/>
      <c r="G25" s="43">
        <f>+'[3]01_BILAN_Actif '!G25</f>
        <v>7304831.1900000051</v>
      </c>
      <c r="I25" s="48" t="s">
        <v>31</v>
      </c>
      <c r="J25" s="27" t="s">
        <v>52</v>
      </c>
      <c r="K25" s="28"/>
      <c r="L25" s="29"/>
      <c r="M25" s="30"/>
    </row>
    <row r="26" spans="1:14" ht="20.100000000000001" customHeight="1">
      <c r="A26" s="48" t="s">
        <v>53</v>
      </c>
      <c r="B26" s="27" t="s">
        <v>54</v>
      </c>
      <c r="C26" s="40">
        <f>+'[3]01_BILAN_Actif '!C26</f>
        <v>36270027.780000001</v>
      </c>
      <c r="D26" s="40">
        <f>+'[3]01_BILAN_Actif '!D26</f>
        <v>20720146.460000001</v>
      </c>
      <c r="E26" s="44">
        <f>+'[3]01_BILAN_Actif '!E26</f>
        <v>15549881.32</v>
      </c>
      <c r="F26" s="42"/>
      <c r="G26" s="43">
        <f>+'[3]01_BILAN_Actif '!G26</f>
        <v>12617139.069999998</v>
      </c>
      <c r="I26" s="48"/>
      <c r="J26" s="27" t="s">
        <v>55</v>
      </c>
      <c r="K26" s="28">
        <f>+'[3]01_BILAN_Passif '!C24</f>
        <v>0</v>
      </c>
      <c r="L26" s="29"/>
      <c r="M26" s="30">
        <f>+'[3]01_BILAN_Passif '!D24</f>
        <v>0</v>
      </c>
    </row>
    <row r="27" spans="1:14" ht="20.100000000000001" customHeight="1" thickBot="1">
      <c r="A27" s="48" t="s">
        <v>29</v>
      </c>
      <c r="B27" s="45" t="s">
        <v>56</v>
      </c>
      <c r="C27" s="40">
        <f>+'[3]01_BILAN_Actif '!C27</f>
        <v>19091506.669999998</v>
      </c>
      <c r="D27" s="40">
        <f>+'[3]01_BILAN_Actif '!D27</f>
        <v>7999705.0535443276</v>
      </c>
      <c r="E27" s="44">
        <f>+'[3]01_BILAN_Actif '!E27</f>
        <v>11091801.61645567</v>
      </c>
      <c r="F27" s="42"/>
      <c r="G27" s="43">
        <f>+'[3]01_BILAN_Actif '!G27</f>
        <v>5789121.153580673</v>
      </c>
      <c r="I27" s="48" t="s">
        <v>57</v>
      </c>
      <c r="J27" s="27"/>
      <c r="K27" s="28"/>
      <c r="L27" s="29"/>
      <c r="M27" s="30"/>
    </row>
    <row r="28" spans="1:14" ht="20.100000000000001" customHeight="1" thickBot="1">
      <c r="A28" s="48" t="s">
        <v>58</v>
      </c>
      <c r="B28" s="33" t="s">
        <v>59</v>
      </c>
      <c r="C28" s="34">
        <f>SUM(C29:C32)</f>
        <v>357857614.14999998</v>
      </c>
      <c r="D28" s="35">
        <f>SUM(D29:D32)</f>
        <v>1111334.96</v>
      </c>
      <c r="E28" s="36">
        <f>SUM(E29:E32)</f>
        <v>356746279.19</v>
      </c>
      <c r="F28" s="37">
        <f>SUM(F29:F32)</f>
        <v>0</v>
      </c>
      <c r="G28" s="38">
        <f>SUM(G29:G32)</f>
        <v>358267742.86999995</v>
      </c>
      <c r="I28" s="48" t="s">
        <v>42</v>
      </c>
      <c r="J28" s="27"/>
      <c r="K28" s="28"/>
      <c r="L28" s="29"/>
      <c r="M28" s="30"/>
    </row>
    <row r="29" spans="1:14" ht="20.100000000000001" customHeight="1">
      <c r="A29" s="48" t="s">
        <v>29</v>
      </c>
      <c r="B29" s="27" t="s">
        <v>60</v>
      </c>
      <c r="C29" s="40">
        <f>+'[3]01_BILAN_Actif '!C29</f>
        <v>6899314.6499999994</v>
      </c>
      <c r="D29" s="40">
        <f>+'[3]01_BILAN_Actif '!D29</f>
        <v>367892.64</v>
      </c>
      <c r="E29" s="44">
        <f>+'[3]01_BILAN_Actif '!E29</f>
        <v>6531422.0099999998</v>
      </c>
      <c r="F29" s="42"/>
      <c r="G29" s="43">
        <f>+'[3]01_BILAN_Actif '!G29</f>
        <v>7814188.2999999998</v>
      </c>
      <c r="I29" s="48" t="s">
        <v>61</v>
      </c>
      <c r="J29" s="27"/>
      <c r="K29" s="28"/>
      <c r="L29" s="29"/>
      <c r="M29" s="30"/>
    </row>
    <row r="30" spans="1:14" ht="20.100000000000001" customHeight="1" thickBot="1">
      <c r="A30" s="48" t="s">
        <v>62</v>
      </c>
      <c r="B30" s="27" t="s">
        <v>63</v>
      </c>
      <c r="C30" s="40">
        <f>+'[3]01_BILAN_Actif '!C30</f>
        <v>1585432.04</v>
      </c>
      <c r="D30" s="40">
        <f>+'[3]01_BILAN_Actif '!D30</f>
        <v>0</v>
      </c>
      <c r="E30" s="44">
        <f>+'[3]01_BILAN_Actif '!E30</f>
        <v>1585432.04</v>
      </c>
      <c r="F30" s="42"/>
      <c r="G30" s="43">
        <f>+'[3]01_BILAN_Actif '!G30</f>
        <v>1882682.04</v>
      </c>
      <c r="I30" s="48" t="s">
        <v>44</v>
      </c>
      <c r="J30" s="65"/>
      <c r="K30" s="54"/>
      <c r="L30" s="66"/>
      <c r="M30" s="67"/>
    </row>
    <row r="31" spans="1:14" ht="20.100000000000001" customHeight="1">
      <c r="A31" s="48" t="s">
        <v>42</v>
      </c>
      <c r="B31" s="27" t="s">
        <v>64</v>
      </c>
      <c r="C31" s="40">
        <f>+'[3]01_BILAN_Actif '!C31</f>
        <v>349372867.45999998</v>
      </c>
      <c r="D31" s="40">
        <f>+'[3]01_BILAN_Actif '!D31</f>
        <v>743442.32</v>
      </c>
      <c r="E31" s="44">
        <f>+'[3]01_BILAN_Actif '!E31</f>
        <v>348629425.13999999</v>
      </c>
      <c r="F31" s="42"/>
      <c r="G31" s="43">
        <f>+'[3]01_BILAN_Actif '!G31</f>
        <v>348570872.52999997</v>
      </c>
      <c r="I31" s="48" t="s">
        <v>23</v>
      </c>
      <c r="J31" s="22" t="s">
        <v>65</v>
      </c>
      <c r="K31" s="62">
        <f>SUM(K32:K36)</f>
        <v>0</v>
      </c>
      <c r="L31" s="63"/>
      <c r="M31" s="64">
        <v>0</v>
      </c>
    </row>
    <row r="32" spans="1:14" ht="20.100000000000001" customHeight="1" thickBot="1">
      <c r="A32" s="39"/>
      <c r="B32" s="45" t="s">
        <v>66</v>
      </c>
      <c r="C32" s="68">
        <f>+'[3]01_BILAN_Actif '!C32</f>
        <v>0</v>
      </c>
      <c r="D32" s="69">
        <f>+'[3]01_BILAN_Actif '!D32</f>
        <v>0</v>
      </c>
      <c r="E32" s="46">
        <f>+'[3]01_BILAN_Actif '!E32</f>
        <v>0</v>
      </c>
      <c r="F32" s="42"/>
      <c r="G32" s="51">
        <f>+'[3]01_BILAN_Actif '!G32</f>
        <v>0</v>
      </c>
      <c r="I32" s="48" t="s">
        <v>33</v>
      </c>
      <c r="J32" s="27" t="s">
        <v>67</v>
      </c>
      <c r="K32" s="28">
        <v>0</v>
      </c>
      <c r="L32" s="29"/>
      <c r="M32" s="30">
        <v>0</v>
      </c>
    </row>
    <row r="33" spans="1:14" ht="20.100000000000001" customHeight="1" thickBot="1">
      <c r="A33" s="39"/>
      <c r="B33" s="33" t="s">
        <v>68</v>
      </c>
      <c r="C33" s="34">
        <f>SUM(C34:C35)</f>
        <v>0</v>
      </c>
      <c r="D33" s="70"/>
      <c r="E33" s="36">
        <f>SUM(E34:E35)</f>
        <v>0</v>
      </c>
      <c r="F33" s="37">
        <f>SUM(F34:F35)</f>
        <v>0</v>
      </c>
      <c r="G33" s="38">
        <f>SUM(G34:G35)</f>
        <v>0</v>
      </c>
      <c r="I33" s="48" t="s">
        <v>42</v>
      </c>
      <c r="J33" s="27" t="s">
        <v>69</v>
      </c>
      <c r="K33" s="28">
        <f>+'[3]01_BILAN_Passif '!$C$27</f>
        <v>0</v>
      </c>
      <c r="L33" s="29"/>
      <c r="M33" s="30">
        <v>0</v>
      </c>
    </row>
    <row r="34" spans="1:14" ht="20.100000000000001" customHeight="1">
      <c r="A34" s="39"/>
      <c r="B34" s="27" t="s">
        <v>70</v>
      </c>
      <c r="C34" s="40">
        <f>+'[5]A '!AA34</f>
        <v>0</v>
      </c>
      <c r="D34" s="71"/>
      <c r="E34" s="44">
        <f>+'[5]A '!AC34</f>
        <v>0</v>
      </c>
      <c r="F34" s="47"/>
      <c r="G34" s="49">
        <f>+'[3]01_BILAN_Actif '!G34</f>
        <v>0</v>
      </c>
      <c r="I34" s="48" t="s">
        <v>33</v>
      </c>
      <c r="J34" s="27"/>
      <c r="K34" s="28"/>
      <c r="L34" s="29"/>
      <c r="M34" s="30"/>
    </row>
    <row r="35" spans="1:14" ht="20.100000000000001" customHeight="1" thickBot="1">
      <c r="A35" s="39"/>
      <c r="B35" s="45" t="s">
        <v>71</v>
      </c>
      <c r="C35" s="40">
        <f>+'[5]A '!AA35</f>
        <v>0</v>
      </c>
      <c r="D35" s="72"/>
      <c r="E35" s="73">
        <f>+'[5]A '!AC35</f>
        <v>0</v>
      </c>
      <c r="F35" s="42"/>
      <c r="G35" s="74">
        <f>+'[3]01_BILAN_Actif '!G35</f>
        <v>0</v>
      </c>
      <c r="I35" s="48" t="s">
        <v>31</v>
      </c>
      <c r="J35" s="27"/>
      <c r="K35" s="28"/>
      <c r="L35" s="29"/>
      <c r="M35" s="30"/>
    </row>
    <row r="36" spans="1:14" ht="20.100000000000001" customHeight="1" thickBot="1">
      <c r="A36" s="75"/>
      <c r="B36" s="76" t="s">
        <v>72</v>
      </c>
      <c r="C36" s="77">
        <f>+C11+C15+C20+C28+C33</f>
        <v>2402061442.5</v>
      </c>
      <c r="D36" s="77">
        <f>+D11+D15+D20+D28+D33</f>
        <v>818632954.06000006</v>
      </c>
      <c r="E36" s="78">
        <f>+E11+E15+E20+E28+E33</f>
        <v>1583428488.4400001</v>
      </c>
      <c r="F36" s="79">
        <f>+F11+F15+F20+F28+F33</f>
        <v>0</v>
      </c>
      <c r="G36" s="80">
        <f>+G11+G15+G20+G28+G33</f>
        <v>1621012073.5500002</v>
      </c>
      <c r="I36" s="81"/>
      <c r="J36" s="82"/>
      <c r="K36" s="83"/>
      <c r="L36" s="84"/>
      <c r="M36" s="85"/>
    </row>
    <row r="37" spans="1:14" ht="20.100000000000001" customHeight="1" thickBot="1">
      <c r="A37" s="86"/>
      <c r="B37" s="33" t="s">
        <v>73</v>
      </c>
      <c r="C37" s="34">
        <f>SUM(C38:C42)</f>
        <v>170212717.28000003</v>
      </c>
      <c r="D37" s="35">
        <f>SUM(D38:D42)</f>
        <v>16745251.119999999</v>
      </c>
      <c r="E37" s="36">
        <f>SUM(E38:E42)</f>
        <v>153467466.16000003</v>
      </c>
      <c r="F37" s="37">
        <f>SUM(F38:F42)</f>
        <v>0</v>
      </c>
      <c r="G37" s="38">
        <f>SUM(G38:G42)</f>
        <v>127125937.75999999</v>
      </c>
      <c r="I37" s="87"/>
      <c r="J37" s="22" t="s">
        <v>74</v>
      </c>
      <c r="K37" s="62">
        <f>SUM(K38:K39)</f>
        <v>156228338</v>
      </c>
      <c r="L37" s="63"/>
      <c r="M37" s="64">
        <f>SUM(M38:M39)</f>
        <v>145461339</v>
      </c>
    </row>
    <row r="38" spans="1:14" ht="20.100000000000001" customHeight="1">
      <c r="A38" s="39"/>
      <c r="B38" s="27" t="s">
        <v>75</v>
      </c>
      <c r="C38" s="40">
        <f>+'[3]01_BILAN_Actif '!C38</f>
        <v>25623134.559999999</v>
      </c>
      <c r="D38" s="40">
        <f>+'[3]01_BILAN_Actif '!D38</f>
        <v>1994020.1</v>
      </c>
      <c r="E38" s="44">
        <f>+'[3]01_BILAN_Actif '!E38</f>
        <v>23629114.459999997</v>
      </c>
      <c r="F38" s="42"/>
      <c r="G38" s="43">
        <f>+'[3]01_BILAN_Actif '!G38</f>
        <v>10420844.709999999</v>
      </c>
      <c r="I38" s="48"/>
      <c r="J38" s="27" t="s">
        <v>76</v>
      </c>
      <c r="K38" s="28">
        <f>+'[3]01_BILAN_Passif '!$C$31</f>
        <v>0</v>
      </c>
      <c r="L38" s="29"/>
      <c r="M38" s="30">
        <f>+'[3]01_BILAN_Passif '!D31</f>
        <v>0</v>
      </c>
    </row>
    <row r="39" spans="1:14" ht="20.100000000000001" customHeight="1" thickBot="1">
      <c r="A39" s="39"/>
      <c r="B39" s="27" t="s">
        <v>77</v>
      </c>
      <c r="C39" s="40">
        <f>+'[3]01_BILAN_Actif '!C39</f>
        <v>93599254.150000006</v>
      </c>
      <c r="D39" s="40">
        <f>+'[3]01_BILAN_Actif '!D39</f>
        <v>14746286.299999999</v>
      </c>
      <c r="E39" s="44">
        <f>+'[3]01_BILAN_Actif '!E39</f>
        <v>78852967.850000009</v>
      </c>
      <c r="F39" s="42"/>
      <c r="G39" s="43">
        <f>+'[3]01_BILAN_Actif '!G39</f>
        <v>76780169.519999996</v>
      </c>
      <c r="I39" s="48"/>
      <c r="J39" s="88" t="s">
        <v>78</v>
      </c>
      <c r="K39" s="89">
        <f>+'[3]01_BILAN_Passif '!$C$32</f>
        <v>156228338</v>
      </c>
      <c r="L39" s="29"/>
      <c r="M39" s="90">
        <f>+'[3]01_BILAN_Passif '!D32</f>
        <v>145461339</v>
      </c>
    </row>
    <row r="40" spans="1:14" ht="20.100000000000001" customHeight="1">
      <c r="A40" s="48" t="s">
        <v>23</v>
      </c>
      <c r="B40" s="27" t="s">
        <v>79</v>
      </c>
      <c r="C40" s="40">
        <f>+'[3]01_BILAN_Actif '!C40</f>
        <v>14483406.810000001</v>
      </c>
      <c r="D40" s="40">
        <f>+'[3]01_BILAN_Actif '!D40</f>
        <v>0</v>
      </c>
      <c r="E40" s="44">
        <f>+'[3]01_BILAN_Actif '!E40</f>
        <v>14483406.810000001</v>
      </c>
      <c r="F40" s="42"/>
      <c r="G40" s="43">
        <f>+'[3]01_BILAN_Actif '!G40</f>
        <v>12761438.67</v>
      </c>
      <c r="I40" s="48"/>
      <c r="J40" s="22" t="s">
        <v>80</v>
      </c>
      <c r="K40" s="62">
        <f>SUM(K41:K42)</f>
        <v>0</v>
      </c>
      <c r="L40" s="63"/>
      <c r="M40" s="64">
        <f>SUM(M41:M42)</f>
        <v>0</v>
      </c>
    </row>
    <row r="41" spans="1:14" ht="20.100000000000001" customHeight="1">
      <c r="A41" s="48" t="s">
        <v>27</v>
      </c>
      <c r="B41" s="27" t="s">
        <v>81</v>
      </c>
      <c r="C41" s="40">
        <f>+'[3]01_BILAN_Actif '!C41</f>
        <v>0</v>
      </c>
      <c r="D41" s="40">
        <f>+'[3]01_BILAN_Actif '!D41</f>
        <v>0</v>
      </c>
      <c r="E41" s="44">
        <f>+'[3]01_BILAN_Actif '!E41</f>
        <v>0</v>
      </c>
      <c r="F41" s="42"/>
      <c r="G41" s="43">
        <f>+'[3]01_BILAN_Actif '!G41</f>
        <v>0</v>
      </c>
      <c r="I41" s="48"/>
      <c r="J41" s="27" t="s">
        <v>82</v>
      </c>
      <c r="K41" s="28">
        <v>0</v>
      </c>
      <c r="L41" s="29"/>
      <c r="M41" s="30">
        <v>0</v>
      </c>
    </row>
    <row r="42" spans="1:14" ht="20.100000000000001" customHeight="1" thickBot="1">
      <c r="A42" s="48" t="s">
        <v>31</v>
      </c>
      <c r="B42" s="45" t="s">
        <v>83</v>
      </c>
      <c r="C42" s="40">
        <f>+'[3]01_BILAN_Actif '!C42</f>
        <v>36506921.760000005</v>
      </c>
      <c r="D42" s="40">
        <f>+'[3]01_BILAN_Actif '!D42</f>
        <v>4944.72</v>
      </c>
      <c r="E42" s="44">
        <f>+'[3]01_BILAN_Actif '!E42</f>
        <v>36501977.040000007</v>
      </c>
      <c r="F42" s="42"/>
      <c r="G42" s="43">
        <f>+'[3]01_BILAN_Actif '!G42</f>
        <v>27163484.859999999</v>
      </c>
      <c r="I42" s="48"/>
      <c r="J42" s="52" t="s">
        <v>84</v>
      </c>
      <c r="K42" s="46">
        <v>0</v>
      </c>
      <c r="L42" s="29"/>
      <c r="M42" s="91">
        <v>0</v>
      </c>
    </row>
    <row r="43" spans="1:14" ht="20.100000000000001" customHeight="1" thickBot="1">
      <c r="A43" s="48" t="s">
        <v>29</v>
      </c>
      <c r="B43" s="33" t="s">
        <v>85</v>
      </c>
      <c r="C43" s="34">
        <f>SUM(C44:C50)</f>
        <v>514819493.51000011</v>
      </c>
      <c r="D43" s="35">
        <f>SUM(D44:D50)</f>
        <v>30690233.049999997</v>
      </c>
      <c r="E43" s="36">
        <f>SUM(E44:E50)</f>
        <v>484129260.4600001</v>
      </c>
      <c r="F43" s="37">
        <f>SUM(F44:F50)</f>
        <v>0</v>
      </c>
      <c r="G43" s="38">
        <f>SUM(G44:G50)</f>
        <v>424672035.7700001</v>
      </c>
      <c r="I43" s="48"/>
      <c r="J43" s="58" t="s">
        <v>86</v>
      </c>
      <c r="K43" s="92">
        <f>+K22+K23+K31+K37+K40</f>
        <v>2326718194.6500001</v>
      </c>
      <c r="L43" s="63"/>
      <c r="M43" s="93">
        <f>+M22+M23+M31+M37+M40</f>
        <v>2244664582.6300006</v>
      </c>
      <c r="N43" s="50"/>
    </row>
    <row r="44" spans="1:14" ht="20.100000000000001" customHeight="1">
      <c r="A44" s="48" t="s">
        <v>25</v>
      </c>
      <c r="B44" s="27" t="s">
        <v>87</v>
      </c>
      <c r="C44" s="40">
        <f>+'[3]01_BILAN_Actif '!C44</f>
        <v>8734773.1999999993</v>
      </c>
      <c r="D44" s="40">
        <f>+'[3]01_BILAN_Actif '!D44</f>
        <v>104046.15</v>
      </c>
      <c r="E44" s="44">
        <f>+'[3]01_BILAN_Actif '!E44</f>
        <v>8630727.0499999989</v>
      </c>
      <c r="F44" s="42"/>
      <c r="G44" s="43">
        <f>+'[3]01_BILAN_Actif '!G44</f>
        <v>8776283.8100000005</v>
      </c>
      <c r="I44" s="48" t="s">
        <v>57</v>
      </c>
      <c r="J44" s="22" t="s">
        <v>88</v>
      </c>
      <c r="K44" s="62">
        <f>SUM(K45:K52)</f>
        <v>473997845.03000009</v>
      </c>
      <c r="L44" s="63"/>
      <c r="M44" s="64">
        <f>SUM(M45:M52)</f>
        <v>471931083.85999995</v>
      </c>
    </row>
    <row r="45" spans="1:14" ht="20.100000000000001" customHeight="1">
      <c r="A45" s="39"/>
      <c r="B45" s="27" t="s">
        <v>89</v>
      </c>
      <c r="C45" s="40">
        <f>+'[3]01_BILAN_Actif '!C45</f>
        <v>415234614.37000006</v>
      </c>
      <c r="D45" s="40">
        <f>+'[3]01_BILAN_Actif '!D45</f>
        <v>30098124.140000001</v>
      </c>
      <c r="E45" s="44">
        <f>+'[3]01_BILAN_Actif '!E45</f>
        <v>385136490.23000008</v>
      </c>
      <c r="F45" s="42"/>
      <c r="G45" s="43">
        <f>+'[3]01_BILAN_Actif '!G45</f>
        <v>381730352.28000009</v>
      </c>
      <c r="I45" s="48" t="s">
        <v>23</v>
      </c>
      <c r="J45" s="94" t="s">
        <v>90</v>
      </c>
      <c r="K45" s="95">
        <f>+'[3]01_BILAN_Passif '!C38</f>
        <v>162644524.62</v>
      </c>
      <c r="L45" s="96"/>
      <c r="M45" s="97">
        <f>+'[3]01_BILAN_Passif '!D38</f>
        <v>150928359.62999997</v>
      </c>
    </row>
    <row r="46" spans="1:14" ht="20.100000000000001" customHeight="1">
      <c r="A46" s="48" t="s">
        <v>27</v>
      </c>
      <c r="B46" s="27" t="s">
        <v>91</v>
      </c>
      <c r="C46" s="40">
        <f>+'[3]01_BILAN_Actif '!C46</f>
        <v>3551072.5599999996</v>
      </c>
      <c r="D46" s="40">
        <f>+'[3]01_BILAN_Actif '!D46</f>
        <v>59712.04</v>
      </c>
      <c r="E46" s="44">
        <f>+'[3]01_BILAN_Actif '!E46</f>
        <v>3491360.5199999996</v>
      </c>
      <c r="F46" s="42"/>
      <c r="G46" s="43">
        <f>+'[3]01_BILAN_Actif '!G46</f>
        <v>3607206.7200000011</v>
      </c>
      <c r="I46" s="48" t="s">
        <v>62</v>
      </c>
      <c r="J46" s="27" t="s">
        <v>92</v>
      </c>
      <c r="K46" s="95">
        <f>+'[3]01_BILAN_Passif '!C39</f>
        <v>124376822.58000001</v>
      </c>
      <c r="L46" s="96"/>
      <c r="M46" s="97">
        <f>+'[3]01_BILAN_Passif '!D39</f>
        <v>141157842.69</v>
      </c>
      <c r="N46" s="50"/>
    </row>
    <row r="47" spans="1:14" ht="20.100000000000001" customHeight="1">
      <c r="A47" s="48" t="s">
        <v>29</v>
      </c>
      <c r="B47" s="27" t="s">
        <v>93</v>
      </c>
      <c r="C47" s="40">
        <f>+'[3]01_BILAN_Actif '!C47</f>
        <v>24697541.340000007</v>
      </c>
      <c r="D47" s="40">
        <f>+'[3]01_BILAN_Actif '!D47</f>
        <v>371130.72</v>
      </c>
      <c r="E47" s="44">
        <f>+'[3]01_BILAN_Actif '!E47</f>
        <v>24326410.620000008</v>
      </c>
      <c r="F47" s="42"/>
      <c r="G47" s="43">
        <f>+'[3]01_BILAN_Actif '!G47</f>
        <v>25164947.02</v>
      </c>
      <c r="I47" s="48" t="s">
        <v>62</v>
      </c>
      <c r="J47" s="27" t="s">
        <v>94</v>
      </c>
      <c r="K47" s="95">
        <f>+'[3]01_BILAN_Passif '!C40</f>
        <v>22873602.970000003</v>
      </c>
      <c r="L47" s="96"/>
      <c r="M47" s="97">
        <f>+'[3]01_BILAN_Passif '!D40</f>
        <v>20444693.280000005</v>
      </c>
    </row>
    <row r="48" spans="1:14" ht="20.100000000000001" customHeight="1">
      <c r="A48" s="48" t="s">
        <v>61</v>
      </c>
      <c r="B48" s="27" t="s">
        <v>95</v>
      </c>
      <c r="C48" s="40">
        <f>+'[3]01_BILAN_Actif '!C48</f>
        <v>0</v>
      </c>
      <c r="D48" s="40">
        <f>+'[3]01_BILAN_Actif '!D48</f>
        <v>0</v>
      </c>
      <c r="E48" s="44">
        <f>+'[3]01_BILAN_Actif '!E48</f>
        <v>0</v>
      </c>
      <c r="F48" s="42"/>
      <c r="G48" s="43">
        <f>+'[3]01_BILAN_Actif '!G48</f>
        <v>0</v>
      </c>
      <c r="I48" s="48" t="s">
        <v>29</v>
      </c>
      <c r="J48" s="27" t="s">
        <v>96</v>
      </c>
      <c r="K48" s="95">
        <f>+'[3]01_BILAN_Passif '!C41</f>
        <v>8336064.3399999999</v>
      </c>
      <c r="L48" s="96"/>
      <c r="M48" s="97">
        <f>+'[3]01_BILAN_Passif '!D41</f>
        <v>7956566.8600000003</v>
      </c>
    </row>
    <row r="49" spans="1:14" ht="20.100000000000001" customHeight="1">
      <c r="A49" s="48" t="s">
        <v>27</v>
      </c>
      <c r="B49" s="27" t="s">
        <v>97</v>
      </c>
      <c r="C49" s="40">
        <f>+'[3]01_BILAN_Actif '!C49</f>
        <v>59844694.350000001</v>
      </c>
      <c r="D49" s="40">
        <f>+'[3]01_BILAN_Actif '!D49</f>
        <v>57220</v>
      </c>
      <c r="E49" s="44">
        <f>+'[3]01_BILAN_Actif '!E49</f>
        <v>59787474.350000001</v>
      </c>
      <c r="F49" s="42"/>
      <c r="G49" s="43">
        <f>+'[3]01_BILAN_Actif '!G49</f>
        <v>4216203.459999999</v>
      </c>
      <c r="I49" s="48" t="s">
        <v>25</v>
      </c>
      <c r="J49" s="27" t="s">
        <v>98</v>
      </c>
      <c r="K49" s="95">
        <f>+'[3]01_BILAN_Passif '!C42</f>
        <v>108323199.41</v>
      </c>
      <c r="L49" s="96"/>
      <c r="M49" s="97">
        <f>+'[3]01_BILAN_Passif '!D42</f>
        <v>117060852.51999998</v>
      </c>
    </row>
    <row r="50" spans="1:14" ht="20.100000000000001" customHeight="1" thickBot="1">
      <c r="A50" s="48" t="s">
        <v>99</v>
      </c>
      <c r="B50" s="65" t="s">
        <v>100</v>
      </c>
      <c r="C50" s="98">
        <f>+'[3]01_BILAN_Actif '!C50</f>
        <v>2756797.69</v>
      </c>
      <c r="D50" s="98">
        <f>+'[3]01_BILAN_Actif '!D50</f>
        <v>0</v>
      </c>
      <c r="E50" s="99">
        <f>+'[3]01_BILAN_Actif '!E50</f>
        <v>2756797.69</v>
      </c>
      <c r="F50" s="42"/>
      <c r="G50" s="100">
        <f>+'[3]01_BILAN_Actif '!G50</f>
        <v>1177042.4800000002</v>
      </c>
      <c r="I50" s="48"/>
      <c r="J50" s="27" t="s">
        <v>101</v>
      </c>
      <c r="K50" s="95">
        <f>+'[3]01_BILAN_Passif '!C43</f>
        <v>12493845</v>
      </c>
      <c r="L50" s="96"/>
      <c r="M50" s="97">
        <f>+'[3]01_BILAN_Passif '!D43</f>
        <v>12508505</v>
      </c>
      <c r="N50" s="50"/>
    </row>
    <row r="51" spans="1:14" ht="20.100000000000001" customHeight="1">
      <c r="A51" s="48" t="s">
        <v>58</v>
      </c>
      <c r="B51" s="22" t="s">
        <v>102</v>
      </c>
      <c r="C51" s="101">
        <f>+'[3]01_BILAN_Actif '!C51</f>
        <v>668874750.05999994</v>
      </c>
      <c r="D51" s="101">
        <f>+'[3]01_BILAN_Actif '!D51</f>
        <v>0</v>
      </c>
      <c r="E51" s="102">
        <f>+'[3]01_BILAN_Actif '!E51</f>
        <v>668874750.05999994</v>
      </c>
      <c r="F51" s="42"/>
      <c r="G51" s="103">
        <f>+'[3]01_BILAN_Actif '!G51</f>
        <v>560236646.72000003</v>
      </c>
      <c r="I51" s="48" t="s">
        <v>27</v>
      </c>
      <c r="J51" s="27" t="s">
        <v>103</v>
      </c>
      <c r="K51" s="95">
        <f>+'[3]01_BILAN_Passif '!C44</f>
        <v>30949786.109999999</v>
      </c>
      <c r="L51" s="96"/>
      <c r="M51" s="97">
        <f>+'[3]01_BILAN_Passif '!D44</f>
        <v>17874263.880000003</v>
      </c>
    </row>
    <row r="52" spans="1:14" ht="20.100000000000001" customHeight="1" thickBot="1">
      <c r="A52" s="57" t="s">
        <v>23</v>
      </c>
      <c r="B52" s="104"/>
      <c r="C52" s="105"/>
      <c r="D52" s="105"/>
      <c r="E52" s="54"/>
      <c r="F52" s="42"/>
      <c r="G52" s="106"/>
      <c r="I52" s="48" t="s">
        <v>29</v>
      </c>
      <c r="J52" s="52" t="s">
        <v>104</v>
      </c>
      <c r="K52" s="95">
        <f>+'[3]01_BILAN_Passif '!C45</f>
        <v>4000000</v>
      </c>
      <c r="L52" s="96"/>
      <c r="M52" s="97">
        <f>+'[3]01_BILAN_Passif '!D45</f>
        <v>4000000</v>
      </c>
    </row>
    <row r="53" spans="1:14" ht="20.100000000000001" customHeight="1" thickBot="1">
      <c r="A53" s="48" t="s">
        <v>33</v>
      </c>
      <c r="B53" s="22" t="s">
        <v>105</v>
      </c>
      <c r="C53" s="101">
        <f>+'[3]01_BILAN_Actif '!C53</f>
        <v>218870.26</v>
      </c>
      <c r="D53" s="71"/>
      <c r="E53" s="102">
        <f>+'[3]01_BILAN_Actif '!E53</f>
        <v>218870.26</v>
      </c>
      <c r="F53" s="42"/>
      <c r="G53" s="103">
        <f>+'[3]01_BILAN_Actif '!G53</f>
        <v>7289.88</v>
      </c>
      <c r="I53" s="48" t="s">
        <v>61</v>
      </c>
      <c r="J53" s="58" t="s">
        <v>106</v>
      </c>
      <c r="K53" s="92">
        <f>+'[3]01_BILAN_Passif '!C46</f>
        <v>49593975.659999996</v>
      </c>
      <c r="L53" s="63"/>
      <c r="M53" s="93">
        <f>+'[3]01_BILAN_Passif '!D46</f>
        <v>41483485.799999997</v>
      </c>
    </row>
    <row r="54" spans="1:14" ht="20.100000000000001" customHeight="1" thickBot="1">
      <c r="A54" s="57" t="s">
        <v>31</v>
      </c>
      <c r="B54" s="107" t="s">
        <v>107</v>
      </c>
      <c r="C54" s="108">
        <f>+'[3]01_BILAN_Actif '!C54</f>
        <v>0</v>
      </c>
      <c r="D54" s="71"/>
      <c r="E54" s="73">
        <f>+'[3]01_BILAN_Actif '!E54</f>
        <v>0</v>
      </c>
      <c r="F54" s="42"/>
      <c r="G54" s="74">
        <f>+'[5]A '!AE54</f>
        <v>0</v>
      </c>
      <c r="I54" s="48" t="s">
        <v>27</v>
      </c>
      <c r="J54" s="58" t="s">
        <v>108</v>
      </c>
      <c r="K54" s="92">
        <f>+'[3]01_BILAN_Passif '!C47</f>
        <v>143.11000000000001</v>
      </c>
      <c r="L54" s="63"/>
      <c r="M54" s="93">
        <f>+'[3]01_BILAN_Passif '!D47</f>
        <v>23250.28</v>
      </c>
    </row>
    <row r="55" spans="1:14" ht="20.100000000000001" customHeight="1" thickBot="1">
      <c r="A55" s="109"/>
      <c r="B55" s="33" t="s">
        <v>109</v>
      </c>
      <c r="C55" s="34">
        <f>+C37+C43+C51+C53</f>
        <v>1354125831.1100001</v>
      </c>
      <c r="D55" s="34">
        <f>+D37+D43+D51+D53</f>
        <v>47435484.169999994</v>
      </c>
      <c r="E55" s="92">
        <f>+E37+E43+E51+E53</f>
        <v>1306690346.9400001</v>
      </c>
      <c r="F55" s="37">
        <f>+F37+F43+F51+F53</f>
        <v>0</v>
      </c>
      <c r="G55" s="38">
        <f>+G37+G43+G51+G53</f>
        <v>1112041910.1300001</v>
      </c>
      <c r="I55" s="48" t="s">
        <v>99</v>
      </c>
      <c r="J55" s="58" t="s">
        <v>110</v>
      </c>
      <c r="K55" s="92">
        <f>+K44+K53+K54</f>
        <v>523591963.80000007</v>
      </c>
      <c r="L55" s="63"/>
      <c r="M55" s="93">
        <f>+M44+M53+M54</f>
        <v>513437819.93999994</v>
      </c>
      <c r="N55" s="50"/>
    </row>
    <row r="56" spans="1:14" ht="20.100000000000001" customHeight="1" thickBot="1">
      <c r="A56" s="87" t="s">
        <v>31</v>
      </c>
      <c r="B56" s="33" t="s">
        <v>111</v>
      </c>
      <c r="C56" s="34">
        <f>SUM(C57:C59)</f>
        <v>38555663.670000002</v>
      </c>
      <c r="D56" s="35">
        <f>SUM(D57:D59)</f>
        <v>0</v>
      </c>
      <c r="E56" s="36">
        <f>SUM(E57:E59)</f>
        <v>38555663.670000002</v>
      </c>
      <c r="F56" s="37">
        <f>SUM(F57:F59)</f>
        <v>0</v>
      </c>
      <c r="G56" s="38">
        <f>SUM(G57:G59)</f>
        <v>25156095.289999995</v>
      </c>
      <c r="I56" s="87" t="s">
        <v>31</v>
      </c>
      <c r="J56" s="22" t="s">
        <v>112</v>
      </c>
      <c r="K56" s="62">
        <f>SUM(K57:K59)</f>
        <v>78364340.600000009</v>
      </c>
      <c r="L56" s="63"/>
      <c r="M56" s="64">
        <f>SUM(M57:M59)</f>
        <v>107676.4</v>
      </c>
      <c r="N56" s="50"/>
    </row>
    <row r="57" spans="1:14" ht="20.100000000000001" customHeight="1">
      <c r="A57" s="48" t="s">
        <v>61</v>
      </c>
      <c r="B57" s="27" t="s">
        <v>113</v>
      </c>
      <c r="C57" s="40">
        <f>+'[3]01_BILAN_Actif '!C57</f>
        <v>27620153.09</v>
      </c>
      <c r="D57" s="40">
        <f>+'[3]01_BILAN_Actif '!D57</f>
        <v>0</v>
      </c>
      <c r="E57" s="44">
        <f>+'[3]01_BILAN_Actif '!E57</f>
        <v>27620153.09</v>
      </c>
      <c r="F57" s="42"/>
      <c r="G57" s="43">
        <f>+'[3]01_BILAN_Actif '!G57</f>
        <v>1922295.47</v>
      </c>
      <c r="I57" s="48" t="s">
        <v>61</v>
      </c>
      <c r="J57" s="27" t="s">
        <v>114</v>
      </c>
      <c r="K57" s="28">
        <v>0</v>
      </c>
      <c r="L57" s="29"/>
      <c r="M57" s="30">
        <f>+'[3]01_BILAN_Passif '!D50</f>
        <v>0</v>
      </c>
    </row>
    <row r="58" spans="1:14" ht="20.100000000000001" customHeight="1">
      <c r="A58" s="48" t="s">
        <v>42</v>
      </c>
      <c r="B58" s="27" t="s">
        <v>115</v>
      </c>
      <c r="C58" s="40">
        <f>+'[3]01_BILAN_Actif '!C58</f>
        <v>4998632.0199999996</v>
      </c>
      <c r="D58" s="40">
        <f>+'[3]01_BILAN_Actif '!D58</f>
        <v>0</v>
      </c>
      <c r="E58" s="44">
        <f>+'[3]01_BILAN_Actif '!E58</f>
        <v>4998632.0199999996</v>
      </c>
      <c r="F58" s="42"/>
      <c r="G58" s="43">
        <f>+'[3]01_BILAN_Actif '!G58</f>
        <v>19599143.259999998</v>
      </c>
      <c r="I58" s="48" t="s">
        <v>42</v>
      </c>
      <c r="J58" s="27" t="s">
        <v>116</v>
      </c>
      <c r="K58" s="28">
        <v>0</v>
      </c>
      <c r="L58" s="29"/>
      <c r="M58" s="30">
        <f>+'[3]01_BILAN_Passif '!D51</f>
        <v>0</v>
      </c>
    </row>
    <row r="59" spans="1:14" ht="20.100000000000001" customHeight="1" thickBot="1">
      <c r="A59" s="48" t="s">
        <v>62</v>
      </c>
      <c r="B59" s="27" t="s">
        <v>117</v>
      </c>
      <c r="C59" s="40">
        <f>+'[3]01_BILAN_Actif '!C59</f>
        <v>5936878.5600000005</v>
      </c>
      <c r="D59" s="40">
        <f>+'[3]01_BILAN_Actif '!D59</f>
        <v>0</v>
      </c>
      <c r="E59" s="44">
        <f>+'[3]01_BILAN_Actif '!E59</f>
        <v>5936878.5600000005</v>
      </c>
      <c r="F59" s="42"/>
      <c r="G59" s="43">
        <f>+'[3]01_BILAN_Actif '!G59</f>
        <v>3634656.56</v>
      </c>
      <c r="I59" s="48" t="s">
        <v>62</v>
      </c>
      <c r="J59" s="52" t="s">
        <v>118</v>
      </c>
      <c r="K59" s="46">
        <f>+'[3]01_BILAN_Passif '!C52</f>
        <v>78364340.600000009</v>
      </c>
      <c r="L59" s="29"/>
      <c r="M59" s="91">
        <f>+'[3]01_BILAN_Passif '!D52</f>
        <v>107676.4</v>
      </c>
    </row>
    <row r="60" spans="1:14" ht="20.100000000000001" customHeight="1" thickBot="1">
      <c r="A60" s="81" t="s">
        <v>50</v>
      </c>
      <c r="B60" s="110" t="s">
        <v>119</v>
      </c>
      <c r="C60" s="111">
        <f>SUM(C57:C59)</f>
        <v>38555663.670000002</v>
      </c>
      <c r="D60" s="111">
        <f>SUM(D57:D59)</f>
        <v>0</v>
      </c>
      <c r="E60" s="112">
        <f>SUM(E57:E59)</f>
        <v>38555663.670000002</v>
      </c>
      <c r="F60" s="113">
        <f>SUM(F57:F59)</f>
        <v>0</v>
      </c>
      <c r="G60" s="114">
        <f>SUM(G57:G59)</f>
        <v>25156095.289999995</v>
      </c>
      <c r="I60" s="81" t="s">
        <v>50</v>
      </c>
      <c r="J60" s="58" t="s">
        <v>120</v>
      </c>
      <c r="K60" s="92">
        <f>SUM(K57:K59)</f>
        <v>78364340.600000009</v>
      </c>
      <c r="L60" s="63"/>
      <c r="M60" s="93">
        <f>SUM(M57:M59)</f>
        <v>107676.4</v>
      </c>
    </row>
    <row r="61" spans="1:14" ht="20.100000000000001" customHeight="1" thickBot="1">
      <c r="A61" s="115"/>
      <c r="B61" s="116" t="s">
        <v>121</v>
      </c>
      <c r="C61" s="117">
        <f>+C36+C55+C60</f>
        <v>3794742937.2800002</v>
      </c>
      <c r="D61" s="117">
        <f>+D36+D55+D60</f>
        <v>866068438.23000002</v>
      </c>
      <c r="E61" s="118">
        <f>+E36+E55+E60</f>
        <v>2928674499.0500002</v>
      </c>
      <c r="F61" s="37">
        <f>+F36+F55+F60</f>
        <v>0</v>
      </c>
      <c r="G61" s="119">
        <f>+G36+G55+G60</f>
        <v>2758210078.9700003</v>
      </c>
      <c r="I61" s="120"/>
      <c r="J61" s="121" t="s">
        <v>122</v>
      </c>
      <c r="K61" s="118">
        <f>+K43+K55+K60</f>
        <v>2928674499.0500002</v>
      </c>
      <c r="L61" s="63"/>
      <c r="M61" s="122">
        <f>+M43+M55+M60</f>
        <v>2758210078.9700007</v>
      </c>
    </row>
    <row r="62" spans="1:14" ht="26.1" customHeight="1">
      <c r="E62" s="123">
        <f>+'[3]01_BILAN_Actif '!$E$61</f>
        <v>2928674499.0500002</v>
      </c>
      <c r="F62" s="123"/>
      <c r="G62" s="123">
        <f>+'[3]01_BILAN_Actif '!$G$61</f>
        <v>2758210078.9700003</v>
      </c>
      <c r="K62" s="31"/>
      <c r="L62" s="31"/>
      <c r="M62" s="31"/>
    </row>
    <row r="63" spans="1:14" ht="30" customHeight="1">
      <c r="E63" s="123">
        <f>+E61-E62</f>
        <v>0</v>
      </c>
      <c r="F63" s="123">
        <f>+F61-F62</f>
        <v>0</v>
      </c>
      <c r="G63" s="123">
        <f>+G61-G62</f>
        <v>0</v>
      </c>
      <c r="K63" s="31">
        <f>+'[3]01_BILAN_Passif '!$C$54</f>
        <v>2928674499.0500002</v>
      </c>
      <c r="L63" s="31"/>
      <c r="M63" s="31">
        <f>+'[3]01_BILAN_Passif '!$D$54</f>
        <v>2758210078.9700007</v>
      </c>
    </row>
    <row r="64" spans="1:14" ht="30" customHeight="1">
      <c r="K64" s="31">
        <f>+K61-K63</f>
        <v>0</v>
      </c>
      <c r="L64" s="31">
        <f>+L61-L63</f>
        <v>0</v>
      </c>
      <c r="M64" s="31">
        <f>+M61-M63</f>
        <v>0</v>
      </c>
    </row>
    <row r="65" spans="11:13" ht="30" customHeight="1">
      <c r="K65" s="31"/>
      <c r="L65" s="31"/>
      <c r="M65" s="31"/>
    </row>
    <row r="66" spans="11:13" ht="30" customHeight="1">
      <c r="K66" s="31"/>
      <c r="L66" s="31"/>
      <c r="M66" s="31"/>
    </row>
    <row r="67" spans="11:13" ht="30" customHeight="1">
      <c r="K67" s="31"/>
      <c r="L67" s="31"/>
      <c r="M67" s="31"/>
    </row>
    <row r="68" spans="11:13" ht="30" customHeight="1">
      <c r="K68" s="31"/>
      <c r="L68" s="31"/>
      <c r="M68" s="31"/>
    </row>
    <row r="69" spans="11:13" ht="30" customHeight="1">
      <c r="K69" s="31"/>
      <c r="L69" s="31"/>
      <c r="M69" s="31"/>
    </row>
    <row r="70" spans="11:13" ht="30" customHeight="1">
      <c r="K70" s="31"/>
      <c r="L70" s="31"/>
      <c r="M70" s="31"/>
    </row>
    <row r="71" spans="11:13" ht="30" customHeight="1">
      <c r="K71" s="31"/>
      <c r="L71" s="31"/>
      <c r="M71" s="31"/>
    </row>
    <row r="72" spans="11:13" ht="30" customHeight="1">
      <c r="K72" s="31"/>
      <c r="L72" s="31"/>
      <c r="M72" s="31"/>
    </row>
    <row r="73" spans="11:13" ht="30" customHeight="1">
      <c r="K73" s="31"/>
      <c r="L73" s="31"/>
      <c r="M73" s="31"/>
    </row>
    <row r="74" spans="11:13" ht="30" customHeight="1">
      <c r="K74" s="31"/>
      <c r="L74" s="31"/>
      <c r="M74" s="31"/>
    </row>
    <row r="75" spans="11:13" ht="30" customHeight="1">
      <c r="K75" s="31"/>
      <c r="L75" s="31"/>
      <c r="M75" s="31"/>
    </row>
    <row r="76" spans="11:13" ht="30" customHeight="1">
      <c r="K76" s="31"/>
      <c r="L76" s="31"/>
      <c r="M76" s="31"/>
    </row>
    <row r="77" spans="11:13" ht="30" customHeight="1">
      <c r="K77" s="31"/>
      <c r="L77" s="31"/>
      <c r="M77" s="31"/>
    </row>
    <row r="78" spans="11:13" ht="30" customHeight="1">
      <c r="K78" s="31"/>
      <c r="L78" s="31"/>
      <c r="M78" s="31"/>
    </row>
    <row r="79" spans="11:13" ht="30" customHeight="1">
      <c r="K79" s="31"/>
      <c r="L79" s="31"/>
      <c r="M79" s="31"/>
    </row>
    <row r="80" spans="11:13" ht="30" customHeight="1">
      <c r="K80" s="31"/>
      <c r="L80" s="31"/>
      <c r="M80" s="31"/>
    </row>
    <row r="81" spans="11:13">
      <c r="K81" s="31"/>
      <c r="L81" s="31"/>
      <c r="M81" s="31"/>
    </row>
    <row r="82" spans="11:13">
      <c r="K82" s="31"/>
      <c r="L82" s="31"/>
      <c r="M82" s="31"/>
    </row>
    <row r="83" spans="11:13">
      <c r="K83" s="31"/>
      <c r="L83" s="31"/>
      <c r="M83" s="31"/>
    </row>
    <row r="84" spans="11:13">
      <c r="K84" s="31"/>
      <c r="L84" s="31"/>
      <c r="M84" s="31"/>
    </row>
    <row r="85" spans="11:13">
      <c r="K85" s="31"/>
      <c r="L85" s="31"/>
      <c r="M85" s="31"/>
    </row>
    <row r="86" spans="11:13">
      <c r="K86" s="31"/>
      <c r="L86" s="31"/>
      <c r="M86" s="31"/>
    </row>
    <row r="87" spans="11:13">
      <c r="K87" s="31"/>
      <c r="L87" s="31"/>
      <c r="M87" s="31"/>
    </row>
    <row r="88" spans="11:13">
      <c r="K88" s="31"/>
      <c r="L88" s="31"/>
      <c r="M88" s="31"/>
    </row>
    <row r="89" spans="11:13">
      <c r="K89" s="31"/>
      <c r="L89" s="31"/>
      <c r="M89" s="31"/>
    </row>
    <row r="90" spans="11:13">
      <c r="K90" s="31"/>
      <c r="L90" s="31"/>
      <c r="M90" s="31"/>
    </row>
    <row r="91" spans="11:13">
      <c r="K91" s="31"/>
      <c r="L91" s="31"/>
      <c r="M91" s="31"/>
    </row>
    <row r="92" spans="11:13">
      <c r="K92" s="31"/>
      <c r="L92" s="31"/>
      <c r="M92" s="31"/>
    </row>
    <row r="93" spans="11:13">
      <c r="K93" s="31"/>
      <c r="L93" s="31"/>
      <c r="M93" s="31"/>
    </row>
    <row r="94" spans="11:13">
      <c r="K94" s="31"/>
      <c r="L94" s="31"/>
      <c r="M94" s="31"/>
    </row>
    <row r="95" spans="11:13">
      <c r="K95" s="31"/>
      <c r="L95" s="31"/>
      <c r="M95" s="31"/>
    </row>
    <row r="96" spans="11:13">
      <c r="K96" s="31"/>
      <c r="L96" s="31"/>
      <c r="M96" s="31"/>
    </row>
    <row r="97" spans="11:13">
      <c r="K97" s="31"/>
      <c r="L97" s="31"/>
      <c r="M97" s="31"/>
    </row>
    <row r="98" spans="11:13">
      <c r="K98" s="31"/>
      <c r="L98" s="31"/>
      <c r="M98" s="31"/>
    </row>
    <row r="99" spans="11:13">
      <c r="K99" s="31"/>
      <c r="L99" s="31"/>
      <c r="M99" s="31"/>
    </row>
    <row r="100" spans="11:13">
      <c r="K100" s="31"/>
      <c r="L100" s="31"/>
      <c r="M100" s="31"/>
    </row>
    <row r="101" spans="11:13">
      <c r="K101" s="31"/>
      <c r="L101" s="31"/>
      <c r="M101" s="31"/>
    </row>
    <row r="102" spans="11:13">
      <c r="K102" s="31"/>
      <c r="L102" s="31"/>
      <c r="M102" s="31"/>
    </row>
    <row r="103" spans="11:13">
      <c r="K103" s="31"/>
      <c r="L103" s="31"/>
      <c r="M103" s="31"/>
    </row>
    <row r="104" spans="11:13">
      <c r="K104" s="31"/>
      <c r="L104" s="31"/>
      <c r="M104" s="31"/>
    </row>
    <row r="105" spans="11:13">
      <c r="K105" s="31"/>
      <c r="L105" s="31"/>
      <c r="M105" s="31"/>
    </row>
    <row r="106" spans="11:13">
      <c r="K106" s="31"/>
      <c r="L106" s="31"/>
      <c r="M106" s="31"/>
    </row>
    <row r="107" spans="11:13">
      <c r="K107" s="31"/>
      <c r="L107" s="31"/>
      <c r="M107" s="31"/>
    </row>
    <row r="108" spans="11:13">
      <c r="K108" s="31"/>
      <c r="L108" s="31"/>
      <c r="M108" s="31"/>
    </row>
    <row r="109" spans="11:13">
      <c r="K109" s="31"/>
      <c r="L109" s="31"/>
      <c r="M109" s="31"/>
    </row>
    <row r="110" spans="11:13">
      <c r="K110" s="31"/>
      <c r="L110" s="31"/>
      <c r="M110" s="31"/>
    </row>
    <row r="111" spans="11:13">
      <c r="K111" s="31"/>
      <c r="L111" s="31"/>
      <c r="M111" s="31"/>
    </row>
    <row r="112" spans="11:13">
      <c r="K112" s="31"/>
      <c r="L112" s="31"/>
      <c r="M112" s="31"/>
    </row>
    <row r="113" spans="11:13">
      <c r="K113" s="31"/>
      <c r="L113" s="31"/>
      <c r="M113" s="31"/>
    </row>
    <row r="114" spans="11:13">
      <c r="K114" s="31"/>
      <c r="L114" s="31"/>
      <c r="M114" s="31"/>
    </row>
    <row r="115" spans="11:13">
      <c r="K115" s="31"/>
      <c r="L115" s="31"/>
      <c r="M115" s="31"/>
    </row>
    <row r="116" spans="11:13">
      <c r="K116" s="31"/>
      <c r="L116" s="31"/>
      <c r="M116" s="31"/>
    </row>
    <row r="117" spans="11:13">
      <c r="K117" s="31"/>
      <c r="L117" s="31"/>
      <c r="M117" s="31"/>
    </row>
    <row r="118" spans="11:13">
      <c r="K118" s="31"/>
      <c r="L118" s="31"/>
      <c r="M118" s="31"/>
    </row>
    <row r="119" spans="11:13">
      <c r="K119" s="31"/>
      <c r="L119" s="31"/>
      <c r="M119" s="31"/>
    </row>
    <row r="120" spans="11:13">
      <c r="K120" s="31"/>
      <c r="L120" s="31"/>
      <c r="M120" s="31"/>
    </row>
    <row r="121" spans="11:13">
      <c r="K121" s="31"/>
      <c r="L121" s="31"/>
      <c r="M121" s="31"/>
    </row>
    <row r="122" spans="11:13">
      <c r="K122" s="31"/>
      <c r="L122" s="31"/>
      <c r="M122" s="31"/>
    </row>
    <row r="123" spans="11:13">
      <c r="K123" s="31"/>
      <c r="L123" s="31"/>
      <c r="M123" s="31"/>
    </row>
    <row r="124" spans="11:13">
      <c r="K124" s="31"/>
      <c r="L124" s="31"/>
      <c r="M124" s="31"/>
    </row>
    <row r="125" spans="11:13">
      <c r="K125" s="31"/>
      <c r="L125" s="31"/>
      <c r="M125" s="31"/>
    </row>
    <row r="126" spans="11:13">
      <c r="K126" s="31"/>
      <c r="L126" s="31"/>
      <c r="M126" s="31"/>
    </row>
    <row r="127" spans="11:13">
      <c r="K127" s="31"/>
      <c r="L127" s="31"/>
      <c r="M127" s="31"/>
    </row>
    <row r="128" spans="11:13">
      <c r="K128" s="31"/>
      <c r="L128" s="31"/>
      <c r="M128" s="31"/>
    </row>
    <row r="129" spans="11:13">
      <c r="K129" s="31"/>
      <c r="L129" s="31"/>
      <c r="M129" s="31"/>
    </row>
    <row r="130" spans="11:13">
      <c r="K130" s="31"/>
      <c r="L130" s="31"/>
      <c r="M130" s="31"/>
    </row>
    <row r="131" spans="11:13">
      <c r="K131" s="31"/>
      <c r="L131" s="31"/>
      <c r="M131" s="31"/>
    </row>
    <row r="132" spans="11:13">
      <c r="K132" s="31"/>
      <c r="L132" s="31"/>
      <c r="M132" s="31"/>
    </row>
    <row r="133" spans="11:13">
      <c r="K133" s="31"/>
      <c r="L133" s="31"/>
      <c r="M133" s="31"/>
    </row>
    <row r="134" spans="11:13">
      <c r="K134" s="31"/>
      <c r="L134" s="31"/>
      <c r="M134" s="31"/>
    </row>
    <row r="135" spans="11:13">
      <c r="K135" s="31"/>
      <c r="L135" s="31"/>
      <c r="M135" s="31"/>
    </row>
    <row r="136" spans="11:13">
      <c r="K136" s="31"/>
      <c r="L136" s="31"/>
      <c r="M136" s="31"/>
    </row>
    <row r="137" spans="11:13">
      <c r="K137" s="31"/>
      <c r="L137" s="31"/>
      <c r="M137" s="31"/>
    </row>
    <row r="138" spans="11:13">
      <c r="K138" s="31"/>
      <c r="L138" s="31"/>
      <c r="M138" s="31"/>
    </row>
    <row r="139" spans="11:13">
      <c r="K139" s="31"/>
      <c r="L139" s="31"/>
      <c r="M139" s="31"/>
    </row>
    <row r="140" spans="11:13">
      <c r="K140" s="31"/>
      <c r="L140" s="31"/>
      <c r="M140" s="31"/>
    </row>
    <row r="141" spans="11:13">
      <c r="K141" s="31"/>
      <c r="L141" s="31"/>
      <c r="M141" s="31"/>
    </row>
    <row r="142" spans="11:13">
      <c r="K142" s="31"/>
      <c r="L142" s="31"/>
      <c r="M142" s="31"/>
    </row>
    <row r="143" spans="11:13">
      <c r="K143" s="31"/>
      <c r="L143" s="31"/>
      <c r="M143" s="31"/>
    </row>
    <row r="144" spans="11:13">
      <c r="K144" s="31"/>
      <c r="L144" s="31"/>
      <c r="M144" s="31"/>
    </row>
    <row r="145" spans="11:13">
      <c r="K145" s="31"/>
      <c r="L145" s="31"/>
      <c r="M145" s="31"/>
    </row>
    <row r="146" spans="11:13">
      <c r="K146" s="31"/>
      <c r="L146" s="31"/>
      <c r="M146" s="31"/>
    </row>
    <row r="147" spans="11:13">
      <c r="K147" s="31"/>
      <c r="L147" s="31"/>
      <c r="M147" s="31"/>
    </row>
    <row r="148" spans="11:13">
      <c r="K148" s="31"/>
      <c r="L148" s="31"/>
      <c r="M148" s="31"/>
    </row>
    <row r="149" spans="11:13">
      <c r="K149" s="31"/>
      <c r="L149" s="31"/>
      <c r="M149" s="31"/>
    </row>
    <row r="150" spans="11:13">
      <c r="K150" s="31"/>
      <c r="L150" s="31"/>
      <c r="M150" s="31"/>
    </row>
    <row r="151" spans="11:13">
      <c r="K151" s="31"/>
      <c r="L151" s="31"/>
      <c r="M151" s="31"/>
    </row>
    <row r="152" spans="11:13">
      <c r="K152" s="31"/>
      <c r="L152" s="31"/>
      <c r="M152" s="31"/>
    </row>
    <row r="153" spans="11:13">
      <c r="K153" s="31"/>
      <c r="L153" s="31"/>
      <c r="M153" s="31"/>
    </row>
    <row r="154" spans="11:13">
      <c r="K154" s="31"/>
      <c r="L154" s="31"/>
      <c r="M154" s="31"/>
    </row>
    <row r="155" spans="11:13">
      <c r="K155" s="31"/>
      <c r="L155" s="31"/>
      <c r="M155" s="31"/>
    </row>
    <row r="156" spans="11:13">
      <c r="K156" s="31"/>
      <c r="L156" s="31"/>
      <c r="M156" s="31"/>
    </row>
    <row r="157" spans="11:13">
      <c r="K157" s="31"/>
      <c r="L157" s="31"/>
      <c r="M157" s="31"/>
    </row>
    <row r="158" spans="11:13">
      <c r="K158" s="31"/>
      <c r="L158" s="31"/>
      <c r="M158" s="31"/>
    </row>
    <row r="159" spans="11:13">
      <c r="K159" s="31"/>
      <c r="L159" s="31"/>
      <c r="M159" s="31"/>
    </row>
    <row r="160" spans="11:13">
      <c r="K160" s="31"/>
      <c r="L160" s="31"/>
      <c r="M160" s="31"/>
    </row>
    <row r="161" spans="11:13">
      <c r="K161" s="31"/>
      <c r="L161" s="31"/>
      <c r="M161" s="31"/>
    </row>
    <row r="162" spans="11:13">
      <c r="K162" s="31"/>
      <c r="L162" s="31"/>
      <c r="M162" s="31"/>
    </row>
    <row r="163" spans="11:13">
      <c r="K163" s="31"/>
      <c r="L163" s="31"/>
      <c r="M163" s="31"/>
    </row>
    <row r="164" spans="11:13">
      <c r="K164" s="31"/>
      <c r="L164" s="31"/>
      <c r="M164" s="31"/>
    </row>
    <row r="165" spans="11:13">
      <c r="K165" s="31"/>
      <c r="L165" s="31"/>
      <c r="M165" s="31"/>
    </row>
    <row r="166" spans="11:13">
      <c r="K166" s="31"/>
      <c r="L166" s="31"/>
      <c r="M166" s="31"/>
    </row>
    <row r="167" spans="11:13">
      <c r="K167" s="31"/>
      <c r="L167" s="31"/>
      <c r="M167" s="31"/>
    </row>
    <row r="168" spans="11:13">
      <c r="K168" s="31"/>
      <c r="L168" s="31"/>
      <c r="M168" s="31"/>
    </row>
    <row r="169" spans="11:13">
      <c r="K169" s="31"/>
      <c r="L169" s="31"/>
      <c r="M169" s="31"/>
    </row>
    <row r="170" spans="11:13">
      <c r="K170" s="31"/>
      <c r="L170" s="31"/>
      <c r="M170" s="31"/>
    </row>
    <row r="171" spans="11:13">
      <c r="K171" s="31"/>
      <c r="L171" s="31"/>
      <c r="M171" s="31"/>
    </row>
    <row r="172" spans="11:13">
      <c r="K172" s="31"/>
      <c r="L172" s="31"/>
      <c r="M172" s="31"/>
    </row>
    <row r="173" spans="11:13">
      <c r="K173" s="31"/>
      <c r="L173" s="31"/>
      <c r="M173" s="31"/>
    </row>
    <row r="174" spans="11:13">
      <c r="K174" s="31"/>
      <c r="L174" s="31"/>
      <c r="M174" s="31"/>
    </row>
    <row r="175" spans="11:13">
      <c r="K175" s="31"/>
      <c r="L175" s="31"/>
      <c r="M175" s="31"/>
    </row>
    <row r="176" spans="11:13">
      <c r="K176" s="31"/>
      <c r="L176" s="31"/>
      <c r="M176" s="31"/>
    </row>
    <row r="177" spans="11:13">
      <c r="K177" s="31"/>
      <c r="L177" s="31"/>
      <c r="M177" s="31"/>
    </row>
    <row r="178" spans="11:13">
      <c r="K178" s="31"/>
      <c r="L178" s="31"/>
      <c r="M178" s="31"/>
    </row>
    <row r="179" spans="11:13">
      <c r="K179" s="31"/>
      <c r="L179" s="31"/>
      <c r="M179" s="31"/>
    </row>
    <row r="180" spans="11:13">
      <c r="K180" s="31"/>
      <c r="L180" s="31"/>
      <c r="M180" s="31"/>
    </row>
    <row r="181" spans="11:13">
      <c r="K181" s="31"/>
      <c r="L181" s="31"/>
      <c r="M181" s="31"/>
    </row>
    <row r="182" spans="11:13">
      <c r="K182" s="31"/>
      <c r="L182" s="31"/>
      <c r="M182" s="31"/>
    </row>
    <row r="183" spans="11:13">
      <c r="K183" s="31"/>
      <c r="L183" s="31"/>
      <c r="M183" s="31"/>
    </row>
    <row r="184" spans="11:13">
      <c r="K184" s="31"/>
      <c r="L184" s="31"/>
      <c r="M184" s="31"/>
    </row>
    <row r="185" spans="11:13">
      <c r="K185" s="31"/>
      <c r="L185" s="31"/>
      <c r="M185" s="31"/>
    </row>
    <row r="186" spans="11:13">
      <c r="K186" s="31"/>
      <c r="L186" s="31"/>
      <c r="M186" s="31"/>
    </row>
    <row r="187" spans="11:13">
      <c r="K187" s="31"/>
      <c r="L187" s="31"/>
      <c r="M187" s="31"/>
    </row>
    <row r="188" spans="11:13">
      <c r="K188" s="31"/>
      <c r="L188" s="31"/>
      <c r="M188" s="31"/>
    </row>
    <row r="189" spans="11:13">
      <c r="K189" s="31"/>
      <c r="L189" s="31"/>
      <c r="M189" s="31"/>
    </row>
    <row r="190" spans="11:13">
      <c r="K190" s="31"/>
      <c r="L190" s="31"/>
      <c r="M190" s="31"/>
    </row>
    <row r="191" spans="11:13">
      <c r="K191" s="31"/>
      <c r="L191" s="31"/>
      <c r="M191" s="31"/>
    </row>
    <row r="192" spans="11:13">
      <c r="K192" s="31"/>
      <c r="L192" s="31"/>
      <c r="M192" s="31"/>
    </row>
    <row r="193" spans="11:13">
      <c r="K193" s="31"/>
      <c r="L193" s="31"/>
      <c r="M193" s="31"/>
    </row>
    <row r="194" spans="11:13">
      <c r="K194" s="31"/>
      <c r="L194" s="31"/>
      <c r="M194" s="31"/>
    </row>
    <row r="195" spans="11:13">
      <c r="K195" s="31"/>
      <c r="L195" s="31"/>
      <c r="M195" s="31"/>
    </row>
    <row r="196" spans="11:13">
      <c r="K196" s="31"/>
      <c r="L196" s="31"/>
      <c r="M196" s="31"/>
    </row>
    <row r="197" spans="11:13">
      <c r="K197" s="31"/>
      <c r="L197" s="31"/>
      <c r="M197" s="31"/>
    </row>
    <row r="198" spans="11:13">
      <c r="K198" s="31"/>
      <c r="L198" s="31"/>
      <c r="M198" s="31"/>
    </row>
    <row r="199" spans="11:13">
      <c r="K199" s="31"/>
      <c r="L199" s="31"/>
      <c r="M199" s="31"/>
    </row>
    <row r="200" spans="11:13">
      <c r="K200" s="31"/>
      <c r="L200" s="31"/>
      <c r="M200" s="31"/>
    </row>
    <row r="201" spans="11:13">
      <c r="K201" s="31"/>
      <c r="L201" s="31"/>
      <c r="M201" s="31"/>
    </row>
    <row r="202" spans="11:13">
      <c r="K202" s="31"/>
      <c r="L202" s="31"/>
      <c r="M202" s="31"/>
    </row>
    <row r="203" spans="11:13">
      <c r="K203" s="31"/>
      <c r="L203" s="31"/>
      <c r="M203" s="31"/>
    </row>
    <row r="204" spans="11:13">
      <c r="K204" s="31"/>
      <c r="L204" s="31"/>
      <c r="M204" s="31"/>
    </row>
    <row r="205" spans="11:13">
      <c r="K205" s="31"/>
      <c r="L205" s="31"/>
      <c r="M205" s="31"/>
    </row>
    <row r="206" spans="11:13">
      <c r="K206" s="31"/>
      <c r="L206" s="31"/>
      <c r="M206" s="31"/>
    </row>
    <row r="207" spans="11:13">
      <c r="K207" s="31"/>
      <c r="L207" s="31"/>
      <c r="M207" s="31"/>
    </row>
    <row r="208" spans="11:13">
      <c r="K208" s="31"/>
      <c r="L208" s="31"/>
      <c r="M208" s="31"/>
    </row>
    <row r="209" spans="11:13">
      <c r="K209" s="31"/>
      <c r="L209" s="31"/>
      <c r="M209" s="31"/>
    </row>
    <row r="210" spans="11:13">
      <c r="K210" s="31"/>
      <c r="L210" s="31"/>
      <c r="M210" s="31"/>
    </row>
    <row r="211" spans="11:13">
      <c r="K211" s="31"/>
      <c r="L211" s="31"/>
      <c r="M211" s="31"/>
    </row>
    <row r="212" spans="11:13">
      <c r="K212" s="31"/>
      <c r="L212" s="31"/>
      <c r="M212" s="31"/>
    </row>
    <row r="213" spans="11:13">
      <c r="K213" s="31"/>
      <c r="L213" s="31"/>
      <c r="M213" s="31"/>
    </row>
    <row r="214" spans="11:13">
      <c r="K214" s="31"/>
      <c r="L214" s="31"/>
      <c r="M214" s="31"/>
    </row>
    <row r="215" spans="11:13">
      <c r="K215" s="31"/>
      <c r="L215" s="31"/>
      <c r="M215" s="31"/>
    </row>
    <row r="216" spans="11:13">
      <c r="K216" s="31"/>
      <c r="L216" s="31"/>
      <c r="M216" s="31"/>
    </row>
    <row r="217" spans="11:13">
      <c r="K217" s="31"/>
      <c r="L217" s="31"/>
      <c r="M217" s="31"/>
    </row>
    <row r="218" spans="11:13">
      <c r="K218" s="31"/>
      <c r="L218" s="31"/>
      <c r="M218" s="31"/>
    </row>
    <row r="219" spans="11:13">
      <c r="K219" s="31"/>
      <c r="L219" s="31"/>
      <c r="M219" s="31"/>
    </row>
    <row r="220" spans="11:13">
      <c r="K220" s="31"/>
      <c r="L220" s="31"/>
      <c r="M220" s="31"/>
    </row>
    <row r="221" spans="11:13">
      <c r="K221" s="31"/>
      <c r="L221" s="31"/>
      <c r="M221" s="31"/>
    </row>
    <row r="222" spans="11:13">
      <c r="K222" s="31"/>
      <c r="L222" s="31"/>
      <c r="M222" s="31"/>
    </row>
    <row r="223" spans="11:13">
      <c r="K223" s="31"/>
      <c r="L223" s="31"/>
      <c r="M223" s="31"/>
    </row>
    <row r="224" spans="11:13">
      <c r="K224" s="31"/>
      <c r="L224" s="31"/>
      <c r="M224" s="31"/>
    </row>
    <row r="225" spans="11:13">
      <c r="K225" s="31"/>
      <c r="L225" s="31"/>
      <c r="M225" s="31"/>
    </row>
    <row r="226" spans="11:13">
      <c r="K226" s="31"/>
      <c r="L226" s="31"/>
      <c r="M226" s="31"/>
    </row>
    <row r="227" spans="11:13">
      <c r="K227" s="31"/>
      <c r="L227" s="31"/>
      <c r="M227" s="31"/>
    </row>
    <row r="228" spans="11:13">
      <c r="K228" s="31"/>
      <c r="L228" s="31"/>
      <c r="M228" s="31"/>
    </row>
    <row r="229" spans="11:13">
      <c r="K229" s="31"/>
      <c r="L229" s="31"/>
      <c r="M229" s="31"/>
    </row>
    <row r="230" spans="11:13">
      <c r="K230" s="31"/>
      <c r="L230" s="31"/>
      <c r="M230" s="31"/>
    </row>
    <row r="231" spans="11:13">
      <c r="K231" s="31"/>
      <c r="L231" s="31"/>
      <c r="M231" s="31"/>
    </row>
    <row r="232" spans="11:13">
      <c r="K232" s="31"/>
      <c r="L232" s="31"/>
      <c r="M232" s="31"/>
    </row>
    <row r="233" spans="11:13">
      <c r="K233" s="31"/>
      <c r="L233" s="31"/>
      <c r="M233" s="31"/>
    </row>
    <row r="234" spans="11:13">
      <c r="K234" s="31"/>
      <c r="L234" s="31"/>
      <c r="M234" s="31"/>
    </row>
    <row r="235" spans="11:13">
      <c r="K235" s="31"/>
      <c r="L235" s="31"/>
      <c r="M235" s="31"/>
    </row>
    <row r="236" spans="11:13">
      <c r="K236" s="31"/>
      <c r="L236" s="31"/>
      <c r="M236" s="31"/>
    </row>
    <row r="237" spans="11:13">
      <c r="K237" s="31"/>
      <c r="L237" s="31"/>
      <c r="M237" s="31"/>
    </row>
    <row r="238" spans="11:13">
      <c r="K238" s="31"/>
      <c r="L238" s="31"/>
      <c r="M238" s="31"/>
    </row>
    <row r="239" spans="11:13">
      <c r="K239" s="31"/>
      <c r="L239" s="31"/>
      <c r="M239" s="31"/>
    </row>
    <row r="240" spans="11:13">
      <c r="K240" s="31"/>
      <c r="L240" s="31"/>
      <c r="M240" s="31"/>
    </row>
    <row r="241" spans="11:13">
      <c r="K241" s="31"/>
      <c r="L241" s="31"/>
      <c r="M241" s="31"/>
    </row>
    <row r="242" spans="11:13">
      <c r="K242" s="31"/>
      <c r="L242" s="31"/>
      <c r="M242" s="31"/>
    </row>
    <row r="243" spans="11:13">
      <c r="K243" s="31"/>
      <c r="L243" s="31"/>
      <c r="M243" s="31"/>
    </row>
    <row r="244" spans="11:13">
      <c r="K244" s="31"/>
      <c r="L244" s="31"/>
      <c r="M244" s="31"/>
    </row>
    <row r="245" spans="11:13">
      <c r="K245" s="31"/>
      <c r="L245" s="31"/>
      <c r="M245" s="31"/>
    </row>
    <row r="246" spans="11:13">
      <c r="K246" s="31"/>
      <c r="L246" s="31"/>
      <c r="M246" s="31"/>
    </row>
    <row r="247" spans="11:13">
      <c r="K247" s="31"/>
      <c r="L247" s="31"/>
      <c r="M247" s="31"/>
    </row>
    <row r="248" spans="11:13">
      <c r="K248" s="31"/>
      <c r="L248" s="31"/>
      <c r="M248" s="31"/>
    </row>
    <row r="249" spans="11:13">
      <c r="K249" s="31"/>
      <c r="L249" s="31"/>
      <c r="M249" s="31"/>
    </row>
    <row r="250" spans="11:13">
      <c r="K250" s="31"/>
      <c r="L250" s="31"/>
      <c r="M250" s="31"/>
    </row>
    <row r="251" spans="11:13">
      <c r="K251" s="31"/>
      <c r="L251" s="31"/>
      <c r="M251" s="31"/>
    </row>
    <row r="252" spans="11:13">
      <c r="K252" s="31"/>
      <c r="L252" s="31"/>
      <c r="M252" s="31"/>
    </row>
    <row r="253" spans="11:13">
      <c r="K253" s="31"/>
      <c r="L253" s="31"/>
      <c r="M253" s="31"/>
    </row>
    <row r="254" spans="11:13">
      <c r="K254" s="31"/>
      <c r="L254" s="31"/>
      <c r="M254" s="31"/>
    </row>
    <row r="255" spans="11:13">
      <c r="K255" s="31"/>
      <c r="L255" s="31"/>
      <c r="M255" s="31"/>
    </row>
    <row r="256" spans="11:13">
      <c r="K256" s="31"/>
      <c r="L256" s="31"/>
      <c r="M256" s="31"/>
    </row>
    <row r="257" spans="11:13">
      <c r="K257" s="31"/>
      <c r="L257" s="31"/>
      <c r="M257" s="31"/>
    </row>
    <row r="258" spans="11:13">
      <c r="K258" s="31"/>
      <c r="L258" s="31"/>
      <c r="M258" s="31"/>
    </row>
    <row r="259" spans="11:13">
      <c r="K259" s="31"/>
      <c r="L259" s="31"/>
      <c r="M259" s="31"/>
    </row>
    <row r="260" spans="11:13">
      <c r="K260" s="31"/>
      <c r="L260" s="31"/>
      <c r="M260" s="31"/>
    </row>
    <row r="261" spans="11:13">
      <c r="K261" s="31"/>
      <c r="L261" s="31"/>
      <c r="M261" s="31"/>
    </row>
    <row r="262" spans="11:13">
      <c r="K262" s="31"/>
      <c r="L262" s="31"/>
      <c r="M262" s="31"/>
    </row>
    <row r="263" spans="11:13">
      <c r="K263" s="31"/>
      <c r="L263" s="31"/>
      <c r="M263" s="31"/>
    </row>
    <row r="264" spans="11:13">
      <c r="K264" s="31"/>
      <c r="L264" s="31"/>
      <c r="M264" s="31"/>
    </row>
    <row r="265" spans="11:13">
      <c r="K265" s="31"/>
      <c r="L265" s="31"/>
      <c r="M265" s="31"/>
    </row>
    <row r="266" spans="11:13">
      <c r="K266" s="31"/>
      <c r="L266" s="31"/>
      <c r="M266" s="31"/>
    </row>
    <row r="267" spans="11:13">
      <c r="K267" s="31"/>
      <c r="L267" s="31"/>
      <c r="M267" s="31"/>
    </row>
    <row r="268" spans="11:13">
      <c r="K268" s="31"/>
      <c r="L268" s="31"/>
      <c r="M268" s="31"/>
    </row>
    <row r="269" spans="11:13">
      <c r="K269" s="31"/>
      <c r="L269" s="31"/>
      <c r="M269" s="31"/>
    </row>
    <row r="270" spans="11:13">
      <c r="K270" s="31"/>
      <c r="L270" s="31"/>
      <c r="M270" s="31"/>
    </row>
    <row r="271" spans="11:13">
      <c r="K271" s="31"/>
      <c r="L271" s="31"/>
      <c r="M271" s="31"/>
    </row>
    <row r="272" spans="11:13">
      <c r="K272" s="31"/>
      <c r="L272" s="31"/>
      <c r="M272" s="31"/>
    </row>
    <row r="273" spans="11:13">
      <c r="K273" s="31"/>
      <c r="L273" s="31"/>
      <c r="M273" s="31"/>
    </row>
    <row r="274" spans="11:13">
      <c r="K274" s="31"/>
      <c r="L274" s="31"/>
      <c r="M274" s="31"/>
    </row>
    <row r="275" spans="11:13">
      <c r="K275" s="31"/>
      <c r="L275" s="31"/>
      <c r="M275" s="31"/>
    </row>
    <row r="276" spans="11:13">
      <c r="K276" s="31"/>
      <c r="L276" s="31"/>
      <c r="M276" s="31"/>
    </row>
    <row r="277" spans="11:13">
      <c r="K277" s="31"/>
      <c r="L277" s="31"/>
      <c r="M277" s="31"/>
    </row>
    <row r="278" spans="11:13">
      <c r="K278" s="31"/>
      <c r="L278" s="31"/>
      <c r="M278" s="31"/>
    </row>
    <row r="279" spans="11:13">
      <c r="K279" s="31"/>
      <c r="L279" s="31"/>
      <c r="M279" s="31"/>
    </row>
    <row r="280" spans="11:13">
      <c r="K280" s="31"/>
      <c r="L280" s="31"/>
      <c r="M280" s="31"/>
    </row>
    <row r="281" spans="11:13">
      <c r="K281" s="31"/>
      <c r="L281" s="31"/>
      <c r="M281" s="31"/>
    </row>
    <row r="282" spans="11:13">
      <c r="K282" s="31"/>
      <c r="L282" s="31"/>
      <c r="M282" s="31"/>
    </row>
    <row r="283" spans="11:13">
      <c r="K283" s="31"/>
      <c r="L283" s="31"/>
      <c r="M283" s="31"/>
    </row>
    <row r="284" spans="11:13">
      <c r="K284" s="31"/>
      <c r="L284" s="31"/>
      <c r="M284" s="31"/>
    </row>
    <row r="285" spans="11:13">
      <c r="K285" s="31"/>
      <c r="L285" s="31"/>
      <c r="M285" s="31"/>
    </row>
    <row r="286" spans="11:13">
      <c r="K286" s="31"/>
      <c r="L286" s="31"/>
      <c r="M286" s="31"/>
    </row>
    <row r="287" spans="11:13">
      <c r="K287" s="31"/>
      <c r="L287" s="31"/>
      <c r="M287" s="31"/>
    </row>
    <row r="288" spans="11:13">
      <c r="K288" s="31"/>
      <c r="L288" s="31"/>
      <c r="M288" s="31"/>
    </row>
    <row r="289" spans="11:13">
      <c r="K289" s="31"/>
      <c r="L289" s="31"/>
      <c r="M289" s="31"/>
    </row>
    <row r="290" spans="11:13">
      <c r="K290" s="31"/>
      <c r="L290" s="31"/>
      <c r="M290" s="31"/>
    </row>
    <row r="291" spans="11:13">
      <c r="K291" s="31"/>
      <c r="L291" s="31"/>
      <c r="M291" s="31"/>
    </row>
    <row r="292" spans="11:13">
      <c r="K292" s="31"/>
      <c r="L292" s="31"/>
      <c r="M292" s="31"/>
    </row>
    <row r="293" spans="11:13">
      <c r="K293" s="31"/>
      <c r="L293" s="31"/>
      <c r="M293" s="31"/>
    </row>
    <row r="294" spans="11:13">
      <c r="K294" s="31"/>
      <c r="L294" s="31"/>
      <c r="M294" s="31"/>
    </row>
    <row r="295" spans="11:13">
      <c r="K295" s="31"/>
      <c r="L295" s="31"/>
      <c r="M295" s="31"/>
    </row>
    <row r="296" spans="11:13">
      <c r="K296" s="31"/>
      <c r="L296" s="31"/>
      <c r="M296" s="31"/>
    </row>
    <row r="297" spans="11:13">
      <c r="K297" s="31"/>
      <c r="L297" s="31"/>
      <c r="M297" s="31"/>
    </row>
    <row r="298" spans="11:13">
      <c r="K298" s="31"/>
      <c r="L298" s="31"/>
      <c r="M298" s="31"/>
    </row>
    <row r="299" spans="11:13">
      <c r="K299" s="31"/>
      <c r="L299" s="31"/>
      <c r="M299" s="31"/>
    </row>
    <row r="300" spans="11:13">
      <c r="K300" s="31"/>
      <c r="L300" s="31"/>
      <c r="M300" s="31"/>
    </row>
    <row r="301" spans="11:13">
      <c r="K301" s="31"/>
      <c r="L301" s="31"/>
      <c r="M301" s="31"/>
    </row>
    <row r="302" spans="11:13">
      <c r="K302" s="31"/>
      <c r="L302" s="31"/>
      <c r="M302" s="31"/>
    </row>
    <row r="303" spans="11:13">
      <c r="K303" s="31"/>
      <c r="L303" s="31"/>
      <c r="M303" s="31"/>
    </row>
    <row r="304" spans="11:13">
      <c r="K304" s="31"/>
      <c r="L304" s="31"/>
      <c r="M304" s="31"/>
    </row>
    <row r="305" spans="11:13">
      <c r="K305" s="31"/>
      <c r="L305" s="31"/>
      <c r="M305" s="31"/>
    </row>
    <row r="306" spans="11:13">
      <c r="K306" s="31"/>
      <c r="L306" s="31"/>
      <c r="M306" s="31"/>
    </row>
    <row r="307" spans="11:13">
      <c r="K307" s="31"/>
      <c r="L307" s="31"/>
      <c r="M307" s="31"/>
    </row>
    <row r="308" spans="11:13">
      <c r="K308" s="31"/>
      <c r="L308" s="31"/>
      <c r="M308" s="31"/>
    </row>
    <row r="309" spans="11:13">
      <c r="K309" s="31"/>
      <c r="L309" s="31"/>
      <c r="M309" s="31"/>
    </row>
    <row r="310" spans="11:13">
      <c r="K310" s="31"/>
      <c r="L310" s="31"/>
      <c r="M310" s="31"/>
    </row>
    <row r="311" spans="11:13">
      <c r="K311" s="31"/>
      <c r="L311" s="31"/>
      <c r="M311" s="31"/>
    </row>
    <row r="312" spans="11:13">
      <c r="K312" s="31"/>
      <c r="L312" s="31"/>
      <c r="M312" s="31"/>
    </row>
    <row r="313" spans="11:13">
      <c r="K313" s="31"/>
      <c r="L313" s="31"/>
      <c r="M313" s="31"/>
    </row>
    <row r="314" spans="11:13">
      <c r="K314" s="31"/>
      <c r="L314" s="31"/>
      <c r="M314" s="31"/>
    </row>
    <row r="315" spans="11:13">
      <c r="K315" s="31"/>
      <c r="L315" s="31"/>
      <c r="M315" s="31"/>
    </row>
    <row r="316" spans="11:13">
      <c r="K316" s="31"/>
      <c r="L316" s="31"/>
      <c r="M316" s="31"/>
    </row>
    <row r="317" spans="11:13">
      <c r="K317" s="31"/>
      <c r="L317" s="31"/>
      <c r="M317" s="31"/>
    </row>
    <row r="318" spans="11:13">
      <c r="K318" s="31"/>
      <c r="L318" s="31"/>
      <c r="M318" s="31"/>
    </row>
    <row r="319" spans="11:13">
      <c r="K319" s="31"/>
      <c r="L319" s="31"/>
      <c r="M319" s="31"/>
    </row>
    <row r="320" spans="11:13">
      <c r="K320" s="31"/>
      <c r="L320" s="31"/>
      <c r="M320" s="31"/>
    </row>
    <row r="321" spans="11:13">
      <c r="K321" s="31"/>
      <c r="L321" s="31"/>
      <c r="M321" s="31"/>
    </row>
    <row r="322" spans="11:13">
      <c r="K322" s="31"/>
      <c r="L322" s="31"/>
      <c r="M322" s="31"/>
    </row>
    <row r="323" spans="11:13">
      <c r="K323" s="31"/>
      <c r="L323" s="31"/>
      <c r="M323" s="31"/>
    </row>
    <row r="324" spans="11:13">
      <c r="K324" s="31"/>
      <c r="L324" s="31"/>
      <c r="M324" s="31"/>
    </row>
    <row r="325" spans="11:13">
      <c r="K325" s="31"/>
      <c r="L325" s="31"/>
      <c r="M325" s="31"/>
    </row>
    <row r="326" spans="11:13">
      <c r="K326" s="31"/>
      <c r="L326" s="31"/>
      <c r="M326" s="31"/>
    </row>
    <row r="327" spans="11:13">
      <c r="K327" s="31"/>
      <c r="L327" s="31"/>
      <c r="M327" s="31"/>
    </row>
    <row r="328" spans="11:13">
      <c r="K328" s="31"/>
      <c r="L328" s="31"/>
      <c r="M328" s="31"/>
    </row>
    <row r="329" spans="11:13">
      <c r="K329" s="31"/>
      <c r="L329" s="31"/>
      <c r="M329" s="31"/>
    </row>
    <row r="330" spans="11:13">
      <c r="K330" s="31"/>
      <c r="L330" s="31"/>
      <c r="M330" s="31"/>
    </row>
    <row r="331" spans="11:13">
      <c r="K331" s="31"/>
      <c r="L331" s="31"/>
      <c r="M331" s="31"/>
    </row>
    <row r="332" spans="11:13">
      <c r="K332" s="31"/>
      <c r="L332" s="31"/>
      <c r="M332" s="31"/>
    </row>
    <row r="333" spans="11:13">
      <c r="K333" s="31"/>
      <c r="L333" s="31"/>
      <c r="M333" s="31"/>
    </row>
    <row r="334" spans="11:13">
      <c r="K334" s="31"/>
      <c r="L334" s="31"/>
      <c r="M334" s="31"/>
    </row>
    <row r="335" spans="11:13">
      <c r="K335" s="31"/>
      <c r="L335" s="31"/>
      <c r="M335" s="31"/>
    </row>
    <row r="336" spans="11:13">
      <c r="K336" s="31"/>
      <c r="L336" s="31"/>
      <c r="M336" s="31"/>
    </row>
    <row r="337" spans="11:13">
      <c r="K337" s="31"/>
      <c r="L337" s="31"/>
      <c r="M337" s="31"/>
    </row>
    <row r="338" spans="11:13">
      <c r="K338" s="31"/>
      <c r="L338" s="31"/>
      <c r="M338" s="31"/>
    </row>
    <row r="339" spans="11:13">
      <c r="K339" s="31"/>
      <c r="L339" s="31"/>
      <c r="M339" s="31"/>
    </row>
    <row r="340" spans="11:13">
      <c r="K340" s="31"/>
      <c r="L340" s="31"/>
      <c r="M340" s="31"/>
    </row>
    <row r="341" spans="11:13">
      <c r="K341" s="31"/>
      <c r="L341" s="31"/>
      <c r="M341" s="31"/>
    </row>
    <row r="342" spans="11:13">
      <c r="K342" s="31"/>
      <c r="L342" s="31"/>
      <c r="M342" s="31"/>
    </row>
    <row r="343" spans="11:13">
      <c r="K343" s="31"/>
      <c r="L343" s="31"/>
      <c r="M343" s="31"/>
    </row>
    <row r="344" spans="11:13">
      <c r="K344" s="31"/>
      <c r="L344" s="31"/>
      <c r="M344" s="31"/>
    </row>
    <row r="345" spans="11:13">
      <c r="K345" s="31"/>
      <c r="L345" s="31"/>
      <c r="M345" s="31"/>
    </row>
    <row r="346" spans="11:13">
      <c r="K346" s="31"/>
      <c r="L346" s="31"/>
      <c r="M346" s="31"/>
    </row>
    <row r="347" spans="11:13">
      <c r="K347" s="31"/>
      <c r="L347" s="31"/>
      <c r="M347" s="31"/>
    </row>
    <row r="348" spans="11:13">
      <c r="K348" s="31"/>
      <c r="L348" s="31"/>
      <c r="M348" s="31"/>
    </row>
    <row r="349" spans="11:13">
      <c r="K349" s="31"/>
      <c r="L349" s="31"/>
      <c r="M349" s="31"/>
    </row>
    <row r="350" spans="11:13">
      <c r="K350" s="31"/>
      <c r="L350" s="31"/>
      <c r="M350" s="31"/>
    </row>
    <row r="351" spans="11:13">
      <c r="K351" s="31"/>
      <c r="L351" s="31"/>
      <c r="M351" s="31"/>
    </row>
    <row r="352" spans="11:13">
      <c r="K352" s="31"/>
      <c r="L352" s="31"/>
      <c r="M352" s="31"/>
    </row>
    <row r="353" spans="11:13">
      <c r="K353" s="31"/>
      <c r="L353" s="31"/>
      <c r="M353" s="31"/>
    </row>
    <row r="354" spans="11:13">
      <c r="K354" s="31"/>
      <c r="L354" s="31"/>
      <c r="M354" s="31"/>
    </row>
    <row r="355" spans="11:13">
      <c r="K355" s="31"/>
      <c r="L355" s="31"/>
      <c r="M355" s="31"/>
    </row>
    <row r="356" spans="11:13">
      <c r="K356" s="31"/>
      <c r="L356" s="31"/>
      <c r="M356" s="31"/>
    </row>
    <row r="357" spans="11:13">
      <c r="K357" s="31"/>
      <c r="L357" s="31"/>
      <c r="M357" s="31"/>
    </row>
    <row r="358" spans="11:13">
      <c r="K358" s="31"/>
      <c r="L358" s="31"/>
      <c r="M358" s="31"/>
    </row>
    <row r="359" spans="11:13">
      <c r="K359" s="31"/>
      <c r="L359" s="31"/>
      <c r="M359" s="31"/>
    </row>
    <row r="360" spans="11:13">
      <c r="K360" s="31"/>
      <c r="L360" s="31"/>
      <c r="M360" s="31"/>
    </row>
    <row r="361" spans="11:13">
      <c r="K361" s="31"/>
      <c r="L361" s="31"/>
      <c r="M361" s="31"/>
    </row>
    <row r="362" spans="11:13">
      <c r="K362" s="31"/>
      <c r="L362" s="31"/>
      <c r="M362" s="31"/>
    </row>
    <row r="363" spans="11:13">
      <c r="K363" s="31"/>
      <c r="L363" s="31"/>
      <c r="M363" s="31"/>
    </row>
    <row r="364" spans="11:13">
      <c r="K364" s="31"/>
      <c r="L364" s="31"/>
      <c r="M364" s="31"/>
    </row>
    <row r="365" spans="11:13">
      <c r="K365" s="31"/>
      <c r="L365" s="31"/>
      <c r="M365" s="31"/>
    </row>
    <row r="366" spans="11:13">
      <c r="K366" s="31"/>
      <c r="L366" s="31"/>
      <c r="M366" s="31"/>
    </row>
    <row r="367" spans="11:13">
      <c r="K367" s="31"/>
      <c r="L367" s="31"/>
      <c r="M367" s="31"/>
    </row>
    <row r="368" spans="11:13">
      <c r="K368" s="31"/>
      <c r="L368" s="31"/>
      <c r="M368" s="31"/>
    </row>
    <row r="369" spans="11:13">
      <c r="K369" s="31"/>
      <c r="L369" s="31"/>
      <c r="M369" s="31"/>
    </row>
    <row r="370" spans="11:13">
      <c r="K370" s="31"/>
      <c r="L370" s="31"/>
      <c r="M370" s="31"/>
    </row>
    <row r="371" spans="11:13">
      <c r="K371" s="31"/>
      <c r="L371" s="31"/>
      <c r="M371" s="31"/>
    </row>
    <row r="372" spans="11:13">
      <c r="K372" s="31"/>
      <c r="L372" s="31"/>
      <c r="M372" s="31"/>
    </row>
    <row r="373" spans="11:13">
      <c r="K373" s="31"/>
      <c r="L373" s="31"/>
      <c r="M373" s="31"/>
    </row>
    <row r="374" spans="11:13">
      <c r="K374" s="31"/>
      <c r="L374" s="31"/>
      <c r="M374" s="31"/>
    </row>
    <row r="375" spans="11:13">
      <c r="K375" s="31"/>
      <c r="L375" s="31"/>
      <c r="M375" s="31"/>
    </row>
    <row r="376" spans="11:13">
      <c r="K376" s="31"/>
      <c r="L376" s="31"/>
      <c r="M376" s="31"/>
    </row>
    <row r="377" spans="11:13">
      <c r="K377" s="31"/>
      <c r="L377" s="31"/>
      <c r="M377" s="31"/>
    </row>
    <row r="378" spans="11:13">
      <c r="K378" s="31"/>
      <c r="L378" s="31"/>
      <c r="M378" s="31"/>
    </row>
    <row r="379" spans="11:13">
      <c r="K379" s="31"/>
      <c r="L379" s="31"/>
      <c r="M379" s="31"/>
    </row>
    <row r="380" spans="11:13">
      <c r="K380" s="31"/>
      <c r="L380" s="31"/>
      <c r="M380" s="31"/>
    </row>
    <row r="381" spans="11:13">
      <c r="K381" s="31"/>
      <c r="L381" s="31"/>
      <c r="M381" s="31"/>
    </row>
    <row r="382" spans="11:13">
      <c r="K382" s="31"/>
      <c r="L382" s="31"/>
      <c r="M382" s="31"/>
    </row>
    <row r="383" spans="11:13">
      <c r="K383" s="31"/>
      <c r="L383" s="31"/>
      <c r="M383" s="31"/>
    </row>
    <row r="384" spans="11:13">
      <c r="K384" s="31"/>
      <c r="L384" s="31"/>
      <c r="M384" s="31"/>
    </row>
    <row r="385" spans="11:13">
      <c r="K385" s="31"/>
      <c r="L385" s="31"/>
      <c r="M385" s="31"/>
    </row>
    <row r="386" spans="11:13">
      <c r="K386" s="31"/>
      <c r="L386" s="31"/>
      <c r="M386" s="31"/>
    </row>
    <row r="387" spans="11:13">
      <c r="K387" s="31"/>
      <c r="L387" s="31"/>
      <c r="M387" s="31"/>
    </row>
    <row r="388" spans="11:13">
      <c r="K388" s="31"/>
      <c r="L388" s="31"/>
      <c r="M388" s="31"/>
    </row>
    <row r="389" spans="11:13">
      <c r="K389" s="31"/>
      <c r="L389" s="31"/>
      <c r="M389" s="31"/>
    </row>
    <row r="390" spans="11:13">
      <c r="K390" s="31"/>
      <c r="L390" s="31"/>
      <c r="M390" s="31"/>
    </row>
    <row r="391" spans="11:13">
      <c r="K391" s="31"/>
      <c r="L391" s="31"/>
      <c r="M391" s="31"/>
    </row>
    <row r="392" spans="11:13">
      <c r="K392" s="31"/>
      <c r="L392" s="31"/>
      <c r="M392" s="31"/>
    </row>
    <row r="393" spans="11:13">
      <c r="K393" s="31"/>
      <c r="L393" s="31"/>
      <c r="M393" s="31"/>
    </row>
    <row r="394" spans="11:13">
      <c r="K394" s="31"/>
      <c r="L394" s="31"/>
      <c r="M394" s="31"/>
    </row>
    <row r="395" spans="11:13">
      <c r="K395" s="31"/>
      <c r="L395" s="31"/>
      <c r="M395" s="31"/>
    </row>
    <row r="396" spans="11:13">
      <c r="K396" s="31"/>
      <c r="L396" s="31"/>
      <c r="M396" s="31"/>
    </row>
    <row r="397" spans="11:13">
      <c r="K397" s="31"/>
      <c r="L397" s="31"/>
      <c r="M397" s="31"/>
    </row>
    <row r="398" spans="11:13">
      <c r="K398" s="31"/>
      <c r="L398" s="31"/>
      <c r="M398" s="31"/>
    </row>
    <row r="399" spans="11:13">
      <c r="K399" s="31"/>
      <c r="L399" s="31"/>
      <c r="M399" s="31"/>
    </row>
    <row r="400" spans="11:13">
      <c r="K400" s="31"/>
      <c r="L400" s="31"/>
      <c r="M400" s="31"/>
    </row>
    <row r="401" spans="11:13">
      <c r="K401" s="31"/>
      <c r="L401" s="31"/>
      <c r="M401" s="31"/>
    </row>
    <row r="402" spans="11:13">
      <c r="K402" s="31"/>
      <c r="L402" s="31"/>
      <c r="M402" s="31"/>
    </row>
    <row r="403" spans="11:13">
      <c r="K403" s="31"/>
      <c r="L403" s="31"/>
      <c r="M403" s="31"/>
    </row>
    <row r="404" spans="11:13">
      <c r="K404" s="31"/>
      <c r="L404" s="31"/>
      <c r="M404" s="31"/>
    </row>
    <row r="405" spans="11:13">
      <c r="K405" s="31"/>
      <c r="L405" s="31"/>
      <c r="M405" s="31"/>
    </row>
    <row r="406" spans="11:13">
      <c r="K406" s="31"/>
      <c r="L406" s="31"/>
      <c r="M406" s="31"/>
    </row>
    <row r="407" spans="11:13">
      <c r="K407" s="31"/>
      <c r="L407" s="31"/>
      <c r="M407" s="31"/>
    </row>
    <row r="408" spans="11:13">
      <c r="K408" s="31"/>
      <c r="L408" s="31"/>
      <c r="M408" s="31"/>
    </row>
    <row r="409" spans="11:13">
      <c r="K409" s="31"/>
      <c r="L409" s="31"/>
      <c r="M409" s="31"/>
    </row>
    <row r="410" spans="11:13">
      <c r="K410" s="31"/>
      <c r="L410" s="31"/>
      <c r="M410" s="31"/>
    </row>
    <row r="411" spans="11:13">
      <c r="K411" s="31"/>
      <c r="L411" s="31"/>
      <c r="M411" s="31"/>
    </row>
    <row r="412" spans="11:13">
      <c r="K412" s="31"/>
      <c r="L412" s="31"/>
      <c r="M412" s="31"/>
    </row>
    <row r="413" spans="11:13">
      <c r="K413" s="31"/>
      <c r="L413" s="31"/>
      <c r="M413" s="31"/>
    </row>
    <row r="414" spans="11:13">
      <c r="K414" s="31"/>
      <c r="L414" s="31"/>
      <c r="M414" s="31"/>
    </row>
    <row r="415" spans="11:13">
      <c r="K415" s="31"/>
      <c r="L415" s="31"/>
      <c r="M415" s="31"/>
    </row>
    <row r="416" spans="11:13">
      <c r="K416" s="31"/>
      <c r="L416" s="31"/>
      <c r="M416" s="31"/>
    </row>
    <row r="417" spans="11:13">
      <c r="K417" s="31"/>
      <c r="L417" s="31"/>
      <c r="M417" s="31"/>
    </row>
    <row r="418" spans="11:13">
      <c r="K418" s="31"/>
      <c r="L418" s="31"/>
      <c r="M418" s="31"/>
    </row>
    <row r="419" spans="11:13">
      <c r="K419" s="31"/>
      <c r="L419" s="31"/>
      <c r="M419" s="31"/>
    </row>
    <row r="420" spans="11:13">
      <c r="K420" s="31"/>
      <c r="L420" s="31"/>
      <c r="M420" s="31"/>
    </row>
    <row r="421" spans="11:13">
      <c r="K421" s="31"/>
      <c r="L421" s="31"/>
      <c r="M421" s="31"/>
    </row>
    <row r="422" spans="11:13">
      <c r="K422" s="31"/>
      <c r="L422" s="31"/>
      <c r="M422" s="31"/>
    </row>
    <row r="423" spans="11:13">
      <c r="K423" s="31"/>
      <c r="L423" s="31"/>
      <c r="M423" s="31"/>
    </row>
    <row r="424" spans="11:13">
      <c r="K424" s="31"/>
      <c r="L424" s="31"/>
      <c r="M424" s="31"/>
    </row>
    <row r="425" spans="11:13">
      <c r="K425" s="31"/>
      <c r="L425" s="31"/>
      <c r="M425" s="31"/>
    </row>
    <row r="426" spans="11:13">
      <c r="K426" s="31"/>
      <c r="L426" s="31"/>
      <c r="M426" s="31"/>
    </row>
    <row r="427" spans="11:13">
      <c r="K427" s="31"/>
      <c r="L427" s="31"/>
      <c r="M427" s="31"/>
    </row>
    <row r="428" spans="11:13">
      <c r="K428" s="31"/>
      <c r="L428" s="31"/>
      <c r="M428" s="31"/>
    </row>
    <row r="429" spans="11:13">
      <c r="K429" s="31"/>
      <c r="L429" s="31"/>
      <c r="M429" s="31"/>
    </row>
    <row r="430" spans="11:13">
      <c r="K430" s="31"/>
      <c r="L430" s="31"/>
      <c r="M430" s="31"/>
    </row>
    <row r="431" spans="11:13">
      <c r="K431" s="31"/>
      <c r="L431" s="31"/>
      <c r="M431" s="31"/>
    </row>
    <row r="432" spans="11:13">
      <c r="K432" s="31"/>
      <c r="L432" s="31"/>
      <c r="M432" s="31"/>
    </row>
    <row r="433" spans="11:13">
      <c r="K433" s="31"/>
      <c r="L433" s="31"/>
      <c r="M433" s="31"/>
    </row>
    <row r="434" spans="11:13">
      <c r="K434" s="31"/>
      <c r="L434" s="31"/>
      <c r="M434" s="31"/>
    </row>
    <row r="435" spans="11:13">
      <c r="K435" s="31"/>
      <c r="L435" s="31"/>
      <c r="M435" s="31"/>
    </row>
    <row r="436" spans="11:13">
      <c r="K436" s="31"/>
      <c r="L436" s="31"/>
      <c r="M436" s="31"/>
    </row>
    <row r="437" spans="11:13">
      <c r="K437" s="31"/>
      <c r="L437" s="31"/>
      <c r="M437" s="31"/>
    </row>
    <row r="438" spans="11:13">
      <c r="K438" s="31"/>
      <c r="L438" s="31"/>
      <c r="M438" s="31"/>
    </row>
    <row r="439" spans="11:13">
      <c r="K439" s="31"/>
      <c r="L439" s="31"/>
      <c r="M439" s="31"/>
    </row>
    <row r="440" spans="11:13">
      <c r="K440" s="31"/>
      <c r="L440" s="31"/>
      <c r="M440" s="31"/>
    </row>
    <row r="441" spans="11:13">
      <c r="K441" s="31"/>
      <c r="L441" s="31"/>
      <c r="M441" s="31"/>
    </row>
    <row r="442" spans="11:13">
      <c r="K442" s="31"/>
      <c r="L442" s="31"/>
      <c r="M442" s="31"/>
    </row>
    <row r="443" spans="11:13">
      <c r="K443" s="31"/>
      <c r="L443" s="31"/>
      <c r="M443" s="31"/>
    </row>
    <row r="444" spans="11:13">
      <c r="K444" s="31"/>
      <c r="L444" s="31"/>
      <c r="M444" s="31"/>
    </row>
    <row r="445" spans="11:13">
      <c r="K445" s="31"/>
      <c r="L445" s="31"/>
      <c r="M445" s="31"/>
    </row>
    <row r="446" spans="11:13">
      <c r="K446" s="31"/>
      <c r="L446" s="31"/>
      <c r="M446" s="31"/>
    </row>
    <row r="447" spans="11:13">
      <c r="K447" s="31"/>
      <c r="L447" s="31"/>
      <c r="M447" s="31"/>
    </row>
    <row r="448" spans="11:13">
      <c r="K448" s="31"/>
      <c r="L448" s="31"/>
      <c r="M448" s="31"/>
    </row>
    <row r="449" spans="11:13">
      <c r="K449" s="31"/>
      <c r="L449" s="31"/>
      <c r="M449" s="31"/>
    </row>
    <row r="450" spans="11:13">
      <c r="K450" s="31"/>
      <c r="L450" s="31"/>
      <c r="M450" s="31"/>
    </row>
    <row r="451" spans="11:13">
      <c r="K451" s="31"/>
      <c r="L451" s="31"/>
      <c r="M451" s="31"/>
    </row>
    <row r="452" spans="11:13">
      <c r="K452" s="31"/>
      <c r="L452" s="31"/>
      <c r="M452" s="31"/>
    </row>
    <row r="453" spans="11:13">
      <c r="K453" s="31"/>
      <c r="L453" s="31"/>
      <c r="M453" s="31"/>
    </row>
    <row r="454" spans="11:13">
      <c r="K454" s="31"/>
      <c r="L454" s="31"/>
      <c r="M454" s="31"/>
    </row>
    <row r="455" spans="11:13">
      <c r="K455" s="31"/>
      <c r="L455" s="31"/>
      <c r="M455" s="31"/>
    </row>
    <row r="456" spans="11:13">
      <c r="K456" s="31"/>
      <c r="L456" s="31"/>
      <c r="M456" s="31"/>
    </row>
    <row r="457" spans="11:13">
      <c r="K457" s="31"/>
      <c r="L457" s="31"/>
      <c r="M457" s="31"/>
    </row>
    <row r="458" spans="11:13">
      <c r="K458" s="31"/>
      <c r="L458" s="31"/>
      <c r="M458" s="31"/>
    </row>
    <row r="459" spans="11:13">
      <c r="K459" s="31"/>
      <c r="L459" s="31"/>
      <c r="M459" s="31"/>
    </row>
    <row r="460" spans="11:13">
      <c r="K460" s="31"/>
      <c r="L460" s="31"/>
      <c r="M460" s="31"/>
    </row>
    <row r="461" spans="11:13">
      <c r="K461" s="31"/>
      <c r="L461" s="31"/>
      <c r="M461" s="31"/>
    </row>
    <row r="462" spans="11:13">
      <c r="K462" s="31"/>
      <c r="L462" s="31"/>
      <c r="M462" s="31"/>
    </row>
    <row r="463" spans="11:13">
      <c r="K463" s="31"/>
      <c r="L463" s="31"/>
      <c r="M463" s="31"/>
    </row>
    <row r="464" spans="11:13">
      <c r="K464" s="31"/>
      <c r="L464" s="31"/>
      <c r="M464" s="31"/>
    </row>
    <row r="465" spans="11:13">
      <c r="K465" s="31"/>
      <c r="L465" s="31"/>
      <c r="M465" s="31"/>
    </row>
    <row r="466" spans="11:13">
      <c r="K466" s="31"/>
      <c r="L466" s="31"/>
      <c r="M466" s="31"/>
    </row>
    <row r="467" spans="11:13">
      <c r="K467" s="31"/>
      <c r="L467" s="31"/>
      <c r="M467" s="31"/>
    </row>
    <row r="468" spans="11:13">
      <c r="K468" s="31"/>
      <c r="L468" s="31"/>
      <c r="M468" s="31"/>
    </row>
    <row r="469" spans="11:13">
      <c r="K469" s="31"/>
      <c r="L469" s="31"/>
      <c r="M469" s="31"/>
    </row>
    <row r="470" spans="11:13">
      <c r="K470" s="31"/>
      <c r="L470" s="31"/>
      <c r="M470" s="31"/>
    </row>
    <row r="471" spans="11:13">
      <c r="K471" s="31"/>
      <c r="L471" s="31"/>
      <c r="M471" s="31"/>
    </row>
    <row r="472" spans="11:13">
      <c r="K472" s="31"/>
      <c r="L472" s="31"/>
      <c r="M472" s="31"/>
    </row>
    <row r="473" spans="11:13">
      <c r="K473" s="31"/>
      <c r="L473" s="31"/>
      <c r="M473" s="31"/>
    </row>
    <row r="474" spans="11:13">
      <c r="K474" s="31"/>
      <c r="L474" s="31"/>
      <c r="M474" s="31"/>
    </row>
    <row r="475" spans="11:13">
      <c r="K475" s="31"/>
      <c r="L475" s="31"/>
      <c r="M475" s="31"/>
    </row>
    <row r="476" spans="11:13">
      <c r="K476" s="31"/>
      <c r="L476" s="31"/>
      <c r="M476" s="31"/>
    </row>
    <row r="477" spans="11:13">
      <c r="K477" s="31"/>
      <c r="L477" s="31"/>
      <c r="M477" s="31"/>
    </row>
    <row r="478" spans="11:13">
      <c r="K478" s="31"/>
      <c r="L478" s="31"/>
      <c r="M478" s="31"/>
    </row>
    <row r="479" spans="11:13">
      <c r="K479" s="31"/>
      <c r="L479" s="31"/>
      <c r="M479" s="31"/>
    </row>
    <row r="480" spans="11:13">
      <c r="K480" s="31"/>
      <c r="L480" s="31"/>
      <c r="M480" s="31"/>
    </row>
    <row r="481" spans="11:13">
      <c r="K481" s="31"/>
      <c r="L481" s="31"/>
      <c r="M481" s="31"/>
    </row>
    <row r="482" spans="11:13">
      <c r="K482" s="31"/>
      <c r="L482" s="31"/>
      <c r="M482" s="31"/>
    </row>
    <row r="483" spans="11:13">
      <c r="K483" s="31"/>
      <c r="L483" s="31"/>
      <c r="M483" s="31"/>
    </row>
    <row r="484" spans="11:13">
      <c r="K484" s="31"/>
      <c r="L484" s="31"/>
      <c r="M484" s="31"/>
    </row>
    <row r="485" spans="11:13">
      <c r="K485" s="31"/>
      <c r="L485" s="31"/>
      <c r="M485" s="31"/>
    </row>
    <row r="486" spans="11:13">
      <c r="K486" s="31"/>
      <c r="L486" s="31"/>
      <c r="M486" s="31"/>
    </row>
    <row r="487" spans="11:13">
      <c r="K487" s="31"/>
      <c r="L487" s="31"/>
      <c r="M487" s="31"/>
    </row>
    <row r="488" spans="11:13">
      <c r="K488" s="31"/>
      <c r="L488" s="31"/>
      <c r="M488" s="31"/>
    </row>
    <row r="489" spans="11:13">
      <c r="K489" s="31"/>
      <c r="L489" s="31"/>
      <c r="M489" s="31"/>
    </row>
    <row r="490" spans="11:13">
      <c r="K490" s="31"/>
      <c r="L490" s="31"/>
      <c r="M490" s="31"/>
    </row>
    <row r="491" spans="11:13">
      <c r="K491" s="31"/>
      <c r="L491" s="31"/>
      <c r="M491" s="31"/>
    </row>
    <row r="492" spans="11:13">
      <c r="K492" s="31"/>
      <c r="L492" s="31"/>
      <c r="M492" s="31"/>
    </row>
    <row r="493" spans="11:13">
      <c r="K493" s="31"/>
      <c r="L493" s="31"/>
      <c r="M493" s="31"/>
    </row>
    <row r="494" spans="11:13">
      <c r="K494" s="31"/>
      <c r="L494" s="31"/>
      <c r="M494" s="31"/>
    </row>
    <row r="495" spans="11:13">
      <c r="K495" s="31"/>
      <c r="L495" s="31"/>
      <c r="M495" s="31"/>
    </row>
    <row r="496" spans="11:13">
      <c r="K496" s="31"/>
      <c r="L496" s="31"/>
      <c r="M496" s="31"/>
    </row>
    <row r="497" spans="11:13">
      <c r="K497" s="31"/>
      <c r="L497" s="31"/>
      <c r="M497" s="31"/>
    </row>
    <row r="498" spans="11:13">
      <c r="K498" s="31"/>
      <c r="L498" s="31"/>
      <c r="M498" s="31"/>
    </row>
    <row r="499" spans="11:13">
      <c r="K499" s="31"/>
      <c r="L499" s="31"/>
      <c r="M499" s="31"/>
    </row>
    <row r="500" spans="11:13">
      <c r="K500" s="31"/>
      <c r="L500" s="31"/>
      <c r="M500" s="31"/>
    </row>
    <row r="501" spans="11:13">
      <c r="K501" s="31"/>
      <c r="L501" s="31"/>
      <c r="M501" s="31"/>
    </row>
    <row r="502" spans="11:13">
      <c r="K502" s="31"/>
      <c r="L502" s="31"/>
      <c r="M502" s="31"/>
    </row>
    <row r="503" spans="11:13">
      <c r="K503" s="31"/>
      <c r="L503" s="31"/>
      <c r="M503" s="31"/>
    </row>
    <row r="504" spans="11:13">
      <c r="K504" s="31"/>
      <c r="L504" s="31"/>
      <c r="M504" s="31"/>
    </row>
    <row r="505" spans="11:13">
      <c r="K505" s="31"/>
      <c r="L505" s="31"/>
      <c r="M505" s="31"/>
    </row>
    <row r="506" spans="11:13">
      <c r="K506" s="31"/>
      <c r="L506" s="31"/>
      <c r="M506" s="31"/>
    </row>
    <row r="507" spans="11:13">
      <c r="K507" s="31"/>
      <c r="L507" s="31"/>
      <c r="M507" s="31"/>
    </row>
    <row r="508" spans="11:13">
      <c r="K508" s="31"/>
      <c r="L508" s="31"/>
      <c r="M508" s="31"/>
    </row>
    <row r="509" spans="11:13">
      <c r="K509" s="31"/>
      <c r="L509" s="31"/>
      <c r="M509" s="31"/>
    </row>
    <row r="510" spans="11:13">
      <c r="K510" s="31"/>
      <c r="L510" s="31"/>
      <c r="M510" s="31"/>
    </row>
    <row r="511" spans="11:13">
      <c r="K511" s="31"/>
      <c r="L511" s="31"/>
      <c r="M511" s="31"/>
    </row>
    <row r="512" spans="11:13">
      <c r="K512" s="31"/>
      <c r="L512" s="31"/>
      <c r="M512" s="31"/>
    </row>
    <row r="513" spans="11:13">
      <c r="K513" s="31"/>
      <c r="L513" s="31"/>
      <c r="M513" s="31"/>
    </row>
    <row r="514" spans="11:13">
      <c r="K514" s="31"/>
      <c r="L514" s="31"/>
      <c r="M514" s="31"/>
    </row>
    <row r="515" spans="11:13">
      <c r="K515" s="31"/>
      <c r="L515" s="31"/>
      <c r="M515" s="31"/>
    </row>
    <row r="516" spans="11:13">
      <c r="K516" s="31"/>
      <c r="L516" s="31"/>
      <c r="M516" s="31"/>
    </row>
    <row r="517" spans="11:13">
      <c r="K517" s="31"/>
      <c r="L517" s="31"/>
      <c r="M517" s="31"/>
    </row>
    <row r="518" spans="11:13">
      <c r="K518" s="31"/>
      <c r="L518" s="31"/>
      <c r="M518" s="31"/>
    </row>
    <row r="519" spans="11:13">
      <c r="K519" s="31"/>
      <c r="L519" s="31"/>
      <c r="M519" s="31"/>
    </row>
    <row r="520" spans="11:13">
      <c r="K520" s="31"/>
      <c r="L520" s="31"/>
      <c r="M520" s="31"/>
    </row>
    <row r="521" spans="11:13">
      <c r="K521" s="31"/>
      <c r="L521" s="31"/>
      <c r="M521" s="31"/>
    </row>
    <row r="522" spans="11:13">
      <c r="K522" s="31"/>
      <c r="L522" s="31"/>
      <c r="M522" s="31"/>
    </row>
    <row r="523" spans="11:13">
      <c r="K523" s="31"/>
      <c r="L523" s="31"/>
      <c r="M523" s="31"/>
    </row>
    <row r="524" spans="11:13">
      <c r="K524" s="31"/>
      <c r="L524" s="31"/>
      <c r="M524" s="31"/>
    </row>
    <row r="525" spans="11:13">
      <c r="K525" s="31"/>
      <c r="L525" s="31"/>
      <c r="M525" s="31"/>
    </row>
    <row r="526" spans="11:13">
      <c r="K526" s="31"/>
      <c r="L526" s="31"/>
      <c r="M526" s="31"/>
    </row>
    <row r="527" spans="11:13">
      <c r="K527" s="31"/>
      <c r="L527" s="31"/>
      <c r="M527" s="31"/>
    </row>
    <row r="528" spans="11:13">
      <c r="K528" s="31"/>
      <c r="L528" s="31"/>
      <c r="M528" s="31"/>
    </row>
    <row r="529" spans="11:13">
      <c r="K529" s="31"/>
      <c r="L529" s="31"/>
      <c r="M529" s="31"/>
    </row>
    <row r="530" spans="11:13">
      <c r="K530" s="31"/>
      <c r="L530" s="31"/>
      <c r="M530" s="31"/>
    </row>
    <row r="531" spans="11:13">
      <c r="K531" s="31"/>
      <c r="L531" s="31"/>
      <c r="M531" s="31"/>
    </row>
    <row r="532" spans="11:13">
      <c r="K532" s="31"/>
      <c r="L532" s="31"/>
      <c r="M532" s="31"/>
    </row>
    <row r="533" spans="11:13">
      <c r="K533" s="31"/>
      <c r="L533" s="31"/>
      <c r="M533" s="31"/>
    </row>
    <row r="534" spans="11:13">
      <c r="K534" s="31"/>
      <c r="L534" s="31"/>
      <c r="M534" s="31"/>
    </row>
    <row r="535" spans="11:13">
      <c r="K535" s="31"/>
      <c r="L535" s="31"/>
      <c r="M535" s="31"/>
    </row>
    <row r="536" spans="11:13">
      <c r="K536" s="31"/>
      <c r="L536" s="31"/>
      <c r="M536" s="31"/>
    </row>
    <row r="537" spans="11:13">
      <c r="K537" s="31"/>
      <c r="L537" s="31"/>
      <c r="M537" s="31"/>
    </row>
    <row r="538" spans="11:13">
      <c r="K538" s="31"/>
      <c r="L538" s="31"/>
      <c r="M538" s="31"/>
    </row>
    <row r="539" spans="11:13">
      <c r="K539" s="31"/>
      <c r="L539" s="31"/>
      <c r="M539" s="31"/>
    </row>
    <row r="540" spans="11:13">
      <c r="K540" s="31"/>
      <c r="L540" s="31"/>
      <c r="M540" s="31"/>
    </row>
    <row r="541" spans="11:13">
      <c r="K541" s="31"/>
      <c r="L541" s="31"/>
      <c r="M541" s="31"/>
    </row>
    <row r="542" spans="11:13">
      <c r="K542" s="31"/>
      <c r="L542" s="31"/>
      <c r="M542" s="31"/>
    </row>
    <row r="543" spans="11:13">
      <c r="K543" s="31"/>
      <c r="L543" s="31"/>
      <c r="M543" s="31"/>
    </row>
    <row r="544" spans="11:13">
      <c r="K544" s="31"/>
      <c r="L544" s="31"/>
      <c r="M544" s="31"/>
    </row>
    <row r="545" spans="11:13">
      <c r="K545" s="31"/>
      <c r="L545" s="31"/>
      <c r="M545" s="31"/>
    </row>
    <row r="546" spans="11:13">
      <c r="K546" s="31"/>
      <c r="L546" s="31"/>
      <c r="M546" s="31"/>
    </row>
    <row r="547" spans="11:13">
      <c r="K547" s="31"/>
      <c r="L547" s="31"/>
      <c r="M547" s="31"/>
    </row>
    <row r="548" spans="11:13">
      <c r="K548" s="31"/>
      <c r="L548" s="31"/>
      <c r="M548" s="31"/>
    </row>
    <row r="549" spans="11:13">
      <c r="K549" s="31"/>
      <c r="L549" s="31"/>
      <c r="M549" s="31"/>
    </row>
    <row r="550" spans="11:13">
      <c r="K550" s="31"/>
      <c r="L550" s="31"/>
      <c r="M550" s="31"/>
    </row>
    <row r="551" spans="11:13">
      <c r="K551" s="31"/>
      <c r="L551" s="31"/>
      <c r="M551" s="31"/>
    </row>
    <row r="552" spans="11:13">
      <c r="K552" s="31"/>
      <c r="L552" s="31"/>
      <c r="M552" s="31"/>
    </row>
    <row r="553" spans="11:13">
      <c r="K553" s="31"/>
      <c r="L553" s="31"/>
      <c r="M553" s="31"/>
    </row>
    <row r="554" spans="11:13">
      <c r="K554" s="31"/>
      <c r="L554" s="31"/>
      <c r="M554" s="31"/>
    </row>
    <row r="555" spans="11:13">
      <c r="K555" s="31"/>
      <c r="L555" s="31"/>
      <c r="M555" s="31"/>
    </row>
    <row r="556" spans="11:13">
      <c r="K556" s="31"/>
      <c r="L556" s="31"/>
      <c r="M556" s="31"/>
    </row>
    <row r="557" spans="11:13">
      <c r="K557" s="31"/>
      <c r="L557" s="31"/>
      <c r="M557" s="31"/>
    </row>
    <row r="558" spans="11:13">
      <c r="K558" s="31"/>
      <c r="L558" s="31"/>
      <c r="M558" s="31"/>
    </row>
    <row r="559" spans="11:13">
      <c r="K559" s="31"/>
      <c r="L559" s="31"/>
      <c r="M559" s="31"/>
    </row>
    <row r="560" spans="11:13">
      <c r="K560" s="31"/>
      <c r="L560" s="31"/>
      <c r="M560" s="31"/>
    </row>
    <row r="561" spans="11:13">
      <c r="K561" s="31"/>
      <c r="L561" s="31"/>
      <c r="M561" s="31"/>
    </row>
    <row r="562" spans="11:13">
      <c r="K562" s="31"/>
      <c r="L562" s="31"/>
      <c r="M562" s="31"/>
    </row>
    <row r="563" spans="11:13">
      <c r="K563" s="31"/>
      <c r="L563" s="31"/>
      <c r="M563" s="31"/>
    </row>
    <row r="564" spans="11:13">
      <c r="K564" s="31"/>
      <c r="L564" s="31"/>
      <c r="M564" s="31"/>
    </row>
    <row r="565" spans="11:13">
      <c r="K565" s="31"/>
      <c r="L565" s="31"/>
      <c r="M565" s="31"/>
    </row>
    <row r="566" spans="11:13">
      <c r="K566" s="31"/>
      <c r="L566" s="31"/>
      <c r="M566" s="31"/>
    </row>
    <row r="567" spans="11:13">
      <c r="K567" s="31"/>
      <c r="L567" s="31"/>
      <c r="M567" s="31"/>
    </row>
    <row r="568" spans="11:13">
      <c r="K568" s="31"/>
      <c r="L568" s="31"/>
      <c r="M568" s="31"/>
    </row>
    <row r="569" spans="11:13">
      <c r="K569" s="31"/>
      <c r="L569" s="31"/>
      <c r="M569" s="31"/>
    </row>
    <row r="570" spans="11:13">
      <c r="K570" s="31"/>
      <c r="L570" s="31"/>
      <c r="M570" s="31"/>
    </row>
    <row r="571" spans="11:13">
      <c r="K571" s="31"/>
      <c r="L571" s="31"/>
      <c r="M571" s="31"/>
    </row>
    <row r="572" spans="11:13">
      <c r="K572" s="31"/>
      <c r="L572" s="31"/>
      <c r="M572" s="31"/>
    </row>
    <row r="573" spans="11:13">
      <c r="K573" s="31"/>
      <c r="L573" s="31"/>
      <c r="M573" s="31"/>
    </row>
    <row r="574" spans="11:13">
      <c r="K574" s="31"/>
      <c r="L574" s="31"/>
      <c r="M574" s="31"/>
    </row>
    <row r="575" spans="11:13">
      <c r="K575" s="31"/>
      <c r="L575" s="31"/>
      <c r="M575" s="31"/>
    </row>
    <row r="576" spans="11:13">
      <c r="K576" s="31"/>
      <c r="L576" s="31"/>
      <c r="M576" s="31"/>
    </row>
    <row r="577" spans="11:13">
      <c r="K577" s="31"/>
      <c r="L577" s="31"/>
      <c r="M577" s="31"/>
    </row>
    <row r="578" spans="11:13">
      <c r="K578" s="31"/>
      <c r="L578" s="31"/>
      <c r="M578" s="31"/>
    </row>
    <row r="579" spans="11:13">
      <c r="K579" s="31"/>
      <c r="L579" s="31"/>
      <c r="M579" s="31"/>
    </row>
    <row r="580" spans="11:13">
      <c r="K580" s="31"/>
      <c r="L580" s="31"/>
      <c r="M580" s="31"/>
    </row>
    <row r="581" spans="11:13">
      <c r="K581" s="31"/>
      <c r="L581" s="31"/>
      <c r="M581" s="31"/>
    </row>
    <row r="582" spans="11:13">
      <c r="K582" s="31"/>
      <c r="L582" s="31"/>
      <c r="M582" s="31"/>
    </row>
    <row r="583" spans="11:13">
      <c r="K583" s="31"/>
      <c r="L583" s="31"/>
      <c r="M583" s="31"/>
    </row>
    <row r="584" spans="11:13">
      <c r="K584" s="31"/>
      <c r="L584" s="31"/>
      <c r="M584" s="31"/>
    </row>
    <row r="585" spans="11:13">
      <c r="K585" s="31"/>
      <c r="L585" s="31"/>
      <c r="M585" s="31"/>
    </row>
    <row r="586" spans="11:13">
      <c r="K586" s="31"/>
      <c r="L586" s="31"/>
      <c r="M586" s="31"/>
    </row>
    <row r="587" spans="11:13">
      <c r="K587" s="31"/>
      <c r="L587" s="31"/>
      <c r="M587" s="31"/>
    </row>
    <row r="588" spans="11:13">
      <c r="K588" s="31"/>
      <c r="L588" s="31"/>
      <c r="M588" s="31"/>
    </row>
    <row r="589" spans="11:13">
      <c r="K589" s="31"/>
      <c r="L589" s="31"/>
      <c r="M589" s="31"/>
    </row>
    <row r="590" spans="11:13">
      <c r="K590" s="31"/>
      <c r="L590" s="31"/>
      <c r="M590" s="31"/>
    </row>
    <row r="591" spans="11:13">
      <c r="K591" s="31"/>
      <c r="L591" s="31"/>
      <c r="M591" s="31"/>
    </row>
    <row r="592" spans="11:13">
      <c r="K592" s="31"/>
      <c r="L592" s="31"/>
      <c r="M592" s="31"/>
    </row>
    <row r="593" spans="11:13">
      <c r="K593" s="31"/>
      <c r="L593" s="31"/>
      <c r="M593" s="31"/>
    </row>
    <row r="594" spans="11:13">
      <c r="K594" s="31"/>
      <c r="L594" s="31"/>
      <c r="M594" s="31"/>
    </row>
    <row r="595" spans="11:13">
      <c r="K595" s="31"/>
      <c r="L595" s="31"/>
      <c r="M595" s="31"/>
    </row>
    <row r="596" spans="11:13">
      <c r="K596" s="31"/>
      <c r="L596" s="31"/>
      <c r="M596" s="31"/>
    </row>
    <row r="597" spans="11:13">
      <c r="K597" s="31"/>
      <c r="L597" s="31"/>
      <c r="M597" s="31"/>
    </row>
    <row r="598" spans="11:13">
      <c r="K598" s="31"/>
      <c r="L598" s="31"/>
      <c r="M598" s="31"/>
    </row>
    <row r="599" spans="11:13">
      <c r="K599" s="31"/>
      <c r="L599" s="31"/>
      <c r="M599" s="31"/>
    </row>
    <row r="600" spans="11:13">
      <c r="K600" s="31"/>
      <c r="L600" s="31"/>
      <c r="M600" s="31"/>
    </row>
    <row r="601" spans="11:13">
      <c r="K601" s="31"/>
      <c r="L601" s="31"/>
      <c r="M601" s="31"/>
    </row>
    <row r="602" spans="11:13">
      <c r="K602" s="31"/>
      <c r="L602" s="31"/>
      <c r="M602" s="31"/>
    </row>
    <row r="603" spans="11:13">
      <c r="K603" s="31"/>
      <c r="L603" s="31"/>
      <c r="M603" s="31"/>
    </row>
    <row r="604" spans="11:13">
      <c r="K604" s="31"/>
      <c r="L604" s="31"/>
      <c r="M604" s="31"/>
    </row>
    <row r="605" spans="11:13">
      <c r="K605" s="31"/>
      <c r="L605" s="31"/>
      <c r="M605" s="31"/>
    </row>
    <row r="606" spans="11:13">
      <c r="K606" s="31"/>
      <c r="L606" s="31"/>
      <c r="M606" s="31"/>
    </row>
    <row r="607" spans="11:13">
      <c r="K607" s="31"/>
      <c r="L607" s="31"/>
      <c r="M607" s="31"/>
    </row>
    <row r="608" spans="11:13">
      <c r="K608" s="31"/>
      <c r="L608" s="31"/>
      <c r="M608" s="31"/>
    </row>
    <row r="609" spans="11:13">
      <c r="K609" s="31"/>
      <c r="L609" s="31"/>
      <c r="M609" s="31"/>
    </row>
    <row r="610" spans="11:13">
      <c r="K610" s="31"/>
      <c r="L610" s="31"/>
      <c r="M610" s="31"/>
    </row>
    <row r="611" spans="11:13">
      <c r="K611" s="31"/>
      <c r="L611" s="31"/>
      <c r="M611" s="31"/>
    </row>
    <row r="612" spans="11:13">
      <c r="K612" s="31"/>
      <c r="L612" s="31"/>
      <c r="M612" s="31"/>
    </row>
    <row r="613" spans="11:13">
      <c r="K613" s="31"/>
      <c r="L613" s="31"/>
      <c r="M613" s="31"/>
    </row>
    <row r="614" spans="11:13">
      <c r="K614" s="31"/>
      <c r="L614" s="31"/>
      <c r="M614" s="31"/>
    </row>
    <row r="615" spans="11:13">
      <c r="K615" s="31"/>
      <c r="L615" s="31"/>
      <c r="M615" s="31"/>
    </row>
    <row r="616" spans="11:13">
      <c r="K616" s="31"/>
      <c r="L616" s="31"/>
      <c r="M616" s="31"/>
    </row>
    <row r="617" spans="11:13">
      <c r="K617" s="31"/>
      <c r="L617" s="31"/>
      <c r="M617" s="31"/>
    </row>
    <row r="618" spans="11:13">
      <c r="K618" s="31"/>
      <c r="L618" s="31"/>
      <c r="M618" s="31"/>
    </row>
    <row r="619" spans="11:13">
      <c r="K619" s="31"/>
      <c r="L619" s="31"/>
      <c r="M619" s="31"/>
    </row>
    <row r="620" spans="11:13">
      <c r="K620" s="31"/>
      <c r="L620" s="31"/>
      <c r="M620" s="31"/>
    </row>
    <row r="621" spans="11:13">
      <c r="K621" s="31"/>
      <c r="L621" s="31"/>
      <c r="M621" s="31"/>
    </row>
    <row r="622" spans="11:13">
      <c r="K622" s="31"/>
      <c r="L622" s="31"/>
      <c r="M622" s="31"/>
    </row>
    <row r="623" spans="11:13">
      <c r="K623" s="31"/>
      <c r="L623" s="31"/>
      <c r="M623" s="31"/>
    </row>
    <row r="624" spans="11:13">
      <c r="K624" s="31"/>
      <c r="L624" s="31"/>
      <c r="M624" s="31"/>
    </row>
    <row r="625" spans="11:13">
      <c r="K625" s="31"/>
      <c r="L625" s="31"/>
      <c r="M625" s="31"/>
    </row>
    <row r="626" spans="11:13">
      <c r="K626" s="31"/>
      <c r="L626" s="31"/>
      <c r="M626" s="31"/>
    </row>
    <row r="627" spans="11:13">
      <c r="K627" s="31"/>
      <c r="L627" s="31"/>
      <c r="M627" s="31"/>
    </row>
    <row r="628" spans="11:13">
      <c r="K628" s="31"/>
      <c r="L628" s="31"/>
      <c r="M628" s="31"/>
    </row>
    <row r="629" spans="11:13">
      <c r="K629" s="31"/>
      <c r="L629" s="31"/>
      <c r="M629" s="31"/>
    </row>
    <row r="630" spans="11:13">
      <c r="K630" s="31"/>
      <c r="L630" s="31"/>
      <c r="M630" s="31"/>
    </row>
    <row r="631" spans="11:13">
      <c r="K631" s="31"/>
      <c r="L631" s="31"/>
      <c r="M631" s="31"/>
    </row>
    <row r="632" spans="11:13">
      <c r="K632" s="31"/>
      <c r="L632" s="31"/>
      <c r="M632" s="31"/>
    </row>
    <row r="633" spans="11:13">
      <c r="K633" s="31"/>
      <c r="L633" s="31"/>
      <c r="M633" s="31"/>
    </row>
    <row r="634" spans="11:13">
      <c r="K634" s="31"/>
      <c r="L634" s="31"/>
      <c r="M634" s="31"/>
    </row>
    <row r="635" spans="11:13">
      <c r="K635" s="31"/>
      <c r="L635" s="31"/>
      <c r="M635" s="31"/>
    </row>
    <row r="636" spans="11:13">
      <c r="K636" s="31"/>
      <c r="L636" s="31"/>
      <c r="M636" s="31"/>
    </row>
    <row r="637" spans="11:13">
      <c r="K637" s="31"/>
      <c r="L637" s="31"/>
      <c r="M637" s="31"/>
    </row>
    <row r="638" spans="11:13">
      <c r="K638" s="31"/>
      <c r="L638" s="31"/>
      <c r="M638" s="31"/>
    </row>
    <row r="639" spans="11:13">
      <c r="K639" s="31"/>
      <c r="L639" s="31"/>
      <c r="M639" s="31"/>
    </row>
    <row r="640" spans="11:13">
      <c r="K640" s="31"/>
      <c r="L640" s="31"/>
      <c r="M640" s="31"/>
    </row>
    <row r="641" spans="11:13">
      <c r="K641" s="31"/>
      <c r="L641" s="31"/>
      <c r="M641" s="31"/>
    </row>
    <row r="642" spans="11:13">
      <c r="K642" s="31"/>
      <c r="L642" s="31"/>
      <c r="M642" s="31"/>
    </row>
    <row r="643" spans="11:13">
      <c r="K643" s="31"/>
      <c r="L643" s="31"/>
      <c r="M643" s="31"/>
    </row>
    <row r="644" spans="11:13">
      <c r="K644" s="31"/>
      <c r="L644" s="31"/>
      <c r="M644" s="31"/>
    </row>
    <row r="645" spans="11:13">
      <c r="K645" s="31"/>
      <c r="L645" s="31"/>
      <c r="M645" s="31"/>
    </row>
    <row r="646" spans="11:13">
      <c r="K646" s="31"/>
      <c r="L646" s="31"/>
      <c r="M646" s="31"/>
    </row>
    <row r="647" spans="11:13">
      <c r="K647" s="31"/>
      <c r="L647" s="31"/>
      <c r="M647" s="31"/>
    </row>
    <row r="648" spans="11:13">
      <c r="K648" s="31"/>
      <c r="L648" s="31"/>
      <c r="M648" s="31"/>
    </row>
    <row r="649" spans="11:13">
      <c r="K649" s="31"/>
      <c r="L649" s="31"/>
      <c r="M649" s="31"/>
    </row>
    <row r="650" spans="11:13">
      <c r="K650" s="31"/>
      <c r="L650" s="31"/>
      <c r="M650" s="31"/>
    </row>
    <row r="651" spans="11:13">
      <c r="K651" s="31"/>
      <c r="L651" s="31"/>
      <c r="M651" s="31"/>
    </row>
    <row r="652" spans="11:13">
      <c r="K652" s="31"/>
      <c r="L652" s="31"/>
      <c r="M652" s="31"/>
    </row>
    <row r="653" spans="11:13">
      <c r="K653" s="31"/>
      <c r="L653" s="31"/>
      <c r="M653" s="31"/>
    </row>
    <row r="654" spans="11:13">
      <c r="K654" s="31"/>
      <c r="L654" s="31"/>
      <c r="M654" s="31"/>
    </row>
    <row r="655" spans="11:13">
      <c r="K655" s="31"/>
      <c r="L655" s="31"/>
      <c r="M655" s="31"/>
    </row>
    <row r="656" spans="11:13">
      <c r="K656" s="31"/>
      <c r="L656" s="31"/>
      <c r="M656" s="31"/>
    </row>
    <row r="657" spans="11:13">
      <c r="K657" s="31"/>
      <c r="L657" s="31"/>
      <c r="M657" s="31"/>
    </row>
    <row r="658" spans="11:13">
      <c r="K658" s="31"/>
      <c r="L658" s="31"/>
      <c r="M658" s="31"/>
    </row>
    <row r="659" spans="11:13">
      <c r="K659" s="31"/>
      <c r="L659" s="31"/>
      <c r="M659" s="31"/>
    </row>
    <row r="660" spans="11:13">
      <c r="K660" s="31"/>
      <c r="L660" s="31"/>
      <c r="M660" s="31"/>
    </row>
    <row r="661" spans="11:13">
      <c r="K661" s="31"/>
      <c r="L661" s="31"/>
      <c r="M661" s="31"/>
    </row>
    <row r="662" spans="11:13">
      <c r="K662" s="31"/>
      <c r="L662" s="31"/>
      <c r="M662" s="31"/>
    </row>
    <row r="663" spans="11:13">
      <c r="K663" s="31"/>
      <c r="L663" s="31"/>
      <c r="M663" s="31"/>
    </row>
    <row r="664" spans="11:13">
      <c r="K664" s="31"/>
      <c r="L664" s="31"/>
      <c r="M664" s="31"/>
    </row>
    <row r="665" spans="11:13">
      <c r="K665" s="31"/>
      <c r="L665" s="31"/>
      <c r="M665" s="31"/>
    </row>
    <row r="666" spans="11:13">
      <c r="K666" s="31"/>
      <c r="L666" s="31"/>
      <c r="M666" s="31"/>
    </row>
    <row r="667" spans="11:13">
      <c r="K667" s="31"/>
      <c r="L667" s="31"/>
      <c r="M667" s="31"/>
    </row>
    <row r="668" spans="11:13">
      <c r="K668" s="31"/>
      <c r="L668" s="31"/>
      <c r="M668" s="31"/>
    </row>
    <row r="669" spans="11:13">
      <c r="K669" s="31"/>
      <c r="L669" s="31"/>
      <c r="M669" s="31"/>
    </row>
    <row r="670" spans="11:13">
      <c r="K670" s="31"/>
      <c r="L670" s="31"/>
      <c r="M670" s="31"/>
    </row>
    <row r="671" spans="11:13">
      <c r="K671" s="31"/>
      <c r="L671" s="31"/>
      <c r="M671" s="31"/>
    </row>
    <row r="672" spans="11:13">
      <c r="K672" s="31"/>
      <c r="L672" s="31"/>
      <c r="M672" s="31"/>
    </row>
    <row r="673" spans="11:13">
      <c r="K673" s="31"/>
      <c r="L673" s="31"/>
      <c r="M673" s="31"/>
    </row>
    <row r="674" spans="11:13">
      <c r="K674" s="31"/>
      <c r="L674" s="31"/>
      <c r="M674" s="31"/>
    </row>
    <row r="675" spans="11:13">
      <c r="K675" s="31"/>
      <c r="L675" s="31"/>
      <c r="M675" s="31"/>
    </row>
    <row r="676" spans="11:13">
      <c r="K676" s="31"/>
      <c r="L676" s="31"/>
      <c r="M676" s="31"/>
    </row>
    <row r="677" spans="11:13">
      <c r="K677" s="31"/>
      <c r="L677" s="31"/>
      <c r="M677" s="31"/>
    </row>
    <row r="678" spans="11:13">
      <c r="K678" s="31"/>
      <c r="L678" s="31"/>
      <c r="M678" s="31"/>
    </row>
    <row r="679" spans="11:13">
      <c r="K679" s="31"/>
      <c r="L679" s="31"/>
      <c r="M679" s="31"/>
    </row>
    <row r="680" spans="11:13">
      <c r="K680" s="31"/>
      <c r="L680" s="31"/>
      <c r="M680" s="31"/>
    </row>
    <row r="681" spans="11:13">
      <c r="K681" s="31"/>
      <c r="L681" s="31"/>
      <c r="M681" s="31"/>
    </row>
    <row r="682" spans="11:13">
      <c r="K682" s="31"/>
      <c r="L682" s="31"/>
      <c r="M682" s="31"/>
    </row>
    <row r="683" spans="11:13">
      <c r="K683" s="31"/>
      <c r="L683" s="31"/>
      <c r="M683" s="31"/>
    </row>
    <row r="684" spans="11:13">
      <c r="K684" s="31"/>
      <c r="L684" s="31"/>
      <c r="M684" s="31"/>
    </row>
    <row r="685" spans="11:13">
      <c r="K685" s="31"/>
      <c r="L685" s="31"/>
      <c r="M685" s="31"/>
    </row>
    <row r="686" spans="11:13">
      <c r="K686" s="31"/>
      <c r="L686" s="31"/>
      <c r="M686" s="31"/>
    </row>
    <row r="687" spans="11:13">
      <c r="K687" s="31"/>
      <c r="L687" s="31"/>
      <c r="M687" s="31"/>
    </row>
    <row r="688" spans="11:13">
      <c r="K688" s="31"/>
      <c r="L688" s="31"/>
      <c r="M688" s="31"/>
    </row>
    <row r="689" spans="11:13">
      <c r="K689" s="31"/>
      <c r="L689" s="31"/>
      <c r="M689" s="31"/>
    </row>
    <row r="690" spans="11:13">
      <c r="K690" s="31"/>
      <c r="L690" s="31"/>
      <c r="M690" s="31"/>
    </row>
    <row r="691" spans="11:13">
      <c r="K691" s="31"/>
      <c r="L691" s="31"/>
      <c r="M691" s="31"/>
    </row>
    <row r="692" spans="11:13">
      <c r="K692" s="31"/>
      <c r="L692" s="31"/>
      <c r="M692" s="31"/>
    </row>
    <row r="693" spans="11:13">
      <c r="K693" s="31"/>
      <c r="L693" s="31"/>
      <c r="M693" s="31"/>
    </row>
    <row r="694" spans="11:13">
      <c r="K694" s="31"/>
      <c r="L694" s="31"/>
      <c r="M694" s="31"/>
    </row>
    <row r="695" spans="11:13">
      <c r="K695" s="31"/>
      <c r="L695" s="31"/>
      <c r="M695" s="31"/>
    </row>
    <row r="696" spans="11:13">
      <c r="K696" s="31"/>
      <c r="L696" s="31"/>
      <c r="M696" s="31"/>
    </row>
    <row r="697" spans="11:13">
      <c r="K697" s="31"/>
      <c r="L697" s="31"/>
      <c r="M697" s="31"/>
    </row>
    <row r="698" spans="11:13">
      <c r="K698" s="31"/>
      <c r="L698" s="31"/>
      <c r="M698" s="31"/>
    </row>
    <row r="699" spans="11:13">
      <c r="K699" s="31"/>
      <c r="L699" s="31"/>
      <c r="M699" s="31"/>
    </row>
    <row r="700" spans="11:13">
      <c r="K700" s="31"/>
      <c r="L700" s="31"/>
      <c r="M700" s="31"/>
    </row>
    <row r="701" spans="11:13">
      <c r="K701" s="31"/>
      <c r="L701" s="31"/>
      <c r="M701" s="31"/>
    </row>
    <row r="702" spans="11:13">
      <c r="K702" s="31"/>
      <c r="L702" s="31"/>
      <c r="M702" s="31"/>
    </row>
    <row r="703" spans="11:13">
      <c r="K703" s="31"/>
      <c r="L703" s="31"/>
      <c r="M703" s="31"/>
    </row>
    <row r="704" spans="11:13">
      <c r="K704" s="31"/>
      <c r="L704" s="31"/>
      <c r="M704" s="31"/>
    </row>
    <row r="705" spans="11:13">
      <c r="K705" s="31"/>
      <c r="L705" s="31"/>
      <c r="M705" s="31"/>
    </row>
    <row r="706" spans="11:13">
      <c r="K706" s="31"/>
      <c r="L706" s="31"/>
      <c r="M706" s="31"/>
    </row>
    <row r="707" spans="11:13">
      <c r="K707" s="31"/>
      <c r="L707" s="31"/>
      <c r="M707" s="31"/>
    </row>
    <row r="708" spans="11:13">
      <c r="K708" s="31"/>
      <c r="L708" s="31"/>
      <c r="M708" s="31"/>
    </row>
    <row r="709" spans="11:13">
      <c r="K709" s="31"/>
      <c r="L709" s="31"/>
      <c r="M709" s="31"/>
    </row>
    <row r="710" spans="11:13">
      <c r="K710" s="31"/>
      <c r="L710" s="31"/>
      <c r="M710" s="31"/>
    </row>
    <row r="711" spans="11:13">
      <c r="K711" s="31"/>
      <c r="L711" s="31"/>
      <c r="M711" s="31"/>
    </row>
    <row r="712" spans="11:13">
      <c r="K712" s="31"/>
      <c r="L712" s="31"/>
      <c r="M712" s="31"/>
    </row>
    <row r="713" spans="11:13">
      <c r="K713" s="31"/>
      <c r="L713" s="31"/>
      <c r="M713" s="31"/>
    </row>
    <row r="714" spans="11:13">
      <c r="K714" s="31"/>
      <c r="L714" s="31"/>
      <c r="M714" s="31"/>
    </row>
    <row r="715" spans="11:13">
      <c r="K715" s="31"/>
      <c r="L715" s="31"/>
      <c r="M715" s="31"/>
    </row>
    <row r="716" spans="11:13">
      <c r="K716" s="31"/>
      <c r="L716" s="31"/>
      <c r="M716" s="31"/>
    </row>
    <row r="717" spans="11:13">
      <c r="K717" s="31"/>
      <c r="L717" s="31"/>
      <c r="M717" s="31"/>
    </row>
    <row r="718" spans="11:13">
      <c r="K718" s="31"/>
      <c r="L718" s="31"/>
      <c r="M718" s="31"/>
    </row>
    <row r="719" spans="11:13">
      <c r="K719" s="31"/>
      <c r="L719" s="31"/>
      <c r="M719" s="31"/>
    </row>
    <row r="720" spans="11:13">
      <c r="K720" s="31"/>
      <c r="L720" s="31"/>
      <c r="M720" s="31"/>
    </row>
    <row r="721" spans="11:13">
      <c r="K721" s="31"/>
      <c r="L721" s="31"/>
      <c r="M721" s="31"/>
    </row>
    <row r="722" spans="11:13">
      <c r="K722" s="31"/>
      <c r="L722" s="31"/>
      <c r="M722" s="31"/>
    </row>
    <row r="723" spans="11:13">
      <c r="K723" s="31"/>
      <c r="L723" s="31"/>
      <c r="M723" s="31"/>
    </row>
    <row r="724" spans="11:13">
      <c r="K724" s="31"/>
      <c r="L724" s="31"/>
      <c r="M724" s="31"/>
    </row>
    <row r="725" spans="11:13">
      <c r="K725" s="31"/>
      <c r="L725" s="31"/>
      <c r="M725" s="31"/>
    </row>
    <row r="726" spans="11:13">
      <c r="K726" s="31"/>
      <c r="L726" s="31"/>
      <c r="M726" s="31"/>
    </row>
    <row r="727" spans="11:13">
      <c r="K727" s="31"/>
      <c r="L727" s="31"/>
      <c r="M727" s="31"/>
    </row>
    <row r="728" spans="11:13">
      <c r="K728" s="31"/>
      <c r="L728" s="31"/>
      <c r="M728" s="31"/>
    </row>
    <row r="729" spans="11:13">
      <c r="K729" s="31"/>
      <c r="L729" s="31"/>
      <c r="M729" s="31"/>
    </row>
    <row r="730" spans="11:13">
      <c r="K730" s="31"/>
      <c r="L730" s="31"/>
      <c r="M730" s="31"/>
    </row>
    <row r="731" spans="11:13">
      <c r="K731" s="31"/>
      <c r="L731" s="31"/>
      <c r="M731" s="31"/>
    </row>
    <row r="732" spans="11:13">
      <c r="K732" s="31"/>
      <c r="L732" s="31"/>
      <c r="M732" s="31"/>
    </row>
    <row r="733" spans="11:13">
      <c r="K733" s="31"/>
      <c r="L733" s="31"/>
      <c r="M733" s="31"/>
    </row>
    <row r="734" spans="11:13">
      <c r="K734" s="31"/>
      <c r="L734" s="31"/>
      <c r="M734" s="31"/>
    </row>
    <row r="735" spans="11:13">
      <c r="K735" s="31"/>
      <c r="L735" s="31"/>
      <c r="M735" s="31"/>
    </row>
    <row r="736" spans="11:13">
      <c r="K736" s="31"/>
      <c r="L736" s="31"/>
      <c r="M736" s="31"/>
    </row>
    <row r="737" spans="11:13">
      <c r="K737" s="31"/>
      <c r="L737" s="31"/>
      <c r="M737" s="31"/>
    </row>
    <row r="738" spans="11:13">
      <c r="K738" s="31"/>
      <c r="L738" s="31"/>
      <c r="M738" s="31"/>
    </row>
    <row r="739" spans="11:13">
      <c r="K739" s="31"/>
      <c r="L739" s="31"/>
      <c r="M739" s="31"/>
    </row>
    <row r="740" spans="11:13">
      <c r="K740" s="31"/>
      <c r="L740" s="31"/>
      <c r="M740" s="31"/>
    </row>
    <row r="741" spans="11:13">
      <c r="K741" s="31"/>
      <c r="L741" s="31"/>
      <c r="M741" s="31"/>
    </row>
    <row r="742" spans="11:13">
      <c r="K742" s="31"/>
      <c r="L742" s="31"/>
      <c r="M742" s="31"/>
    </row>
    <row r="743" spans="11:13">
      <c r="K743" s="31"/>
      <c r="L743" s="31"/>
      <c r="M743" s="31"/>
    </row>
    <row r="744" spans="11:13">
      <c r="K744" s="31"/>
      <c r="L744" s="31"/>
      <c r="M744" s="31"/>
    </row>
    <row r="745" spans="11:13">
      <c r="K745" s="31"/>
      <c r="L745" s="31"/>
      <c r="M745" s="31"/>
    </row>
    <row r="746" spans="11:13">
      <c r="K746" s="31"/>
      <c r="L746" s="31"/>
      <c r="M746" s="31"/>
    </row>
    <row r="747" spans="11:13">
      <c r="K747" s="31"/>
      <c r="L747" s="31"/>
      <c r="M747" s="31"/>
    </row>
    <row r="748" spans="11:13">
      <c r="K748" s="31"/>
      <c r="L748" s="31"/>
      <c r="M748" s="31"/>
    </row>
    <row r="749" spans="11:13">
      <c r="K749" s="31"/>
      <c r="L749" s="31"/>
      <c r="M749" s="31"/>
    </row>
    <row r="750" spans="11:13">
      <c r="K750" s="31"/>
      <c r="L750" s="31"/>
      <c r="M750" s="31"/>
    </row>
    <row r="751" spans="11:13">
      <c r="K751" s="31"/>
      <c r="L751" s="31"/>
      <c r="M751" s="31"/>
    </row>
    <row r="752" spans="11:13">
      <c r="K752" s="31"/>
      <c r="L752" s="31"/>
      <c r="M752" s="31"/>
    </row>
    <row r="753" spans="11:13">
      <c r="K753" s="31"/>
      <c r="L753" s="31"/>
      <c r="M753" s="31"/>
    </row>
    <row r="754" spans="11:13">
      <c r="K754" s="31"/>
      <c r="L754" s="31"/>
      <c r="M754" s="31"/>
    </row>
    <row r="755" spans="11:13">
      <c r="K755" s="31"/>
      <c r="L755" s="31"/>
      <c r="M755" s="31"/>
    </row>
    <row r="756" spans="11:13">
      <c r="K756" s="31"/>
      <c r="L756" s="31"/>
      <c r="M756" s="31"/>
    </row>
    <row r="757" spans="11:13">
      <c r="K757" s="31"/>
      <c r="L757" s="31"/>
      <c r="M757" s="31"/>
    </row>
    <row r="758" spans="11:13">
      <c r="K758" s="31"/>
      <c r="L758" s="31"/>
      <c r="M758" s="31"/>
    </row>
    <row r="759" spans="11:13">
      <c r="K759" s="31"/>
      <c r="L759" s="31"/>
      <c r="M759" s="31"/>
    </row>
    <row r="760" spans="11:13">
      <c r="K760" s="31"/>
      <c r="L760" s="31"/>
      <c r="M760" s="31"/>
    </row>
    <row r="761" spans="11:13">
      <c r="K761" s="31"/>
      <c r="L761" s="31"/>
      <c r="M761" s="31"/>
    </row>
    <row r="762" spans="11:13">
      <c r="K762" s="31"/>
      <c r="L762" s="31"/>
      <c r="M762" s="31"/>
    </row>
    <row r="763" spans="11:13">
      <c r="K763" s="31"/>
      <c r="L763" s="31"/>
      <c r="M763" s="31"/>
    </row>
    <row r="764" spans="11:13">
      <c r="K764" s="31"/>
      <c r="L764" s="31"/>
      <c r="M764" s="31"/>
    </row>
    <row r="765" spans="11:13">
      <c r="K765" s="31"/>
      <c r="L765" s="31"/>
      <c r="M765" s="31"/>
    </row>
    <row r="766" spans="11:13">
      <c r="K766" s="31"/>
      <c r="L766" s="31"/>
      <c r="M766" s="31"/>
    </row>
    <row r="767" spans="11:13">
      <c r="K767" s="31"/>
      <c r="L767" s="31"/>
      <c r="M767" s="31"/>
    </row>
    <row r="768" spans="11:13">
      <c r="K768" s="31"/>
      <c r="L768" s="31"/>
      <c r="M768" s="31"/>
    </row>
    <row r="769" spans="11:13">
      <c r="K769" s="31"/>
      <c r="L769" s="31"/>
      <c r="M769" s="31"/>
    </row>
    <row r="770" spans="11:13">
      <c r="K770" s="31"/>
      <c r="L770" s="31"/>
      <c r="M770" s="31"/>
    </row>
    <row r="771" spans="11:13">
      <c r="K771" s="31"/>
      <c r="L771" s="31"/>
      <c r="M771" s="31"/>
    </row>
    <row r="772" spans="11:13">
      <c r="K772" s="31"/>
      <c r="L772" s="31"/>
      <c r="M772" s="31"/>
    </row>
    <row r="773" spans="11:13">
      <c r="K773" s="31"/>
      <c r="L773" s="31"/>
      <c r="M773" s="31"/>
    </row>
    <row r="774" spans="11:13">
      <c r="K774" s="31"/>
      <c r="L774" s="31"/>
      <c r="M774" s="31"/>
    </row>
    <row r="775" spans="11:13">
      <c r="K775" s="31"/>
      <c r="L775" s="31"/>
      <c r="M775" s="31"/>
    </row>
    <row r="776" spans="11:13">
      <c r="K776" s="31"/>
      <c r="L776" s="31"/>
      <c r="M776" s="31"/>
    </row>
    <row r="777" spans="11:13">
      <c r="K777" s="31"/>
      <c r="L777" s="31"/>
      <c r="M777" s="31"/>
    </row>
    <row r="778" spans="11:13">
      <c r="K778" s="31"/>
      <c r="L778" s="31"/>
      <c r="M778" s="31"/>
    </row>
    <row r="779" spans="11:13">
      <c r="K779" s="31"/>
      <c r="L779" s="31"/>
      <c r="M779" s="31"/>
    </row>
    <row r="780" spans="11:13">
      <c r="K780" s="31"/>
      <c r="L780" s="31"/>
      <c r="M780" s="31"/>
    </row>
    <row r="781" spans="11:13">
      <c r="K781" s="31"/>
      <c r="L781" s="31"/>
      <c r="M781" s="31"/>
    </row>
    <row r="782" spans="11:13">
      <c r="K782" s="31"/>
      <c r="L782" s="31"/>
      <c r="M782" s="31"/>
    </row>
    <row r="783" spans="11:13">
      <c r="K783" s="31"/>
      <c r="L783" s="31"/>
      <c r="M783" s="31"/>
    </row>
    <row r="784" spans="11:13">
      <c r="K784" s="31"/>
      <c r="L784" s="31"/>
      <c r="M784" s="31"/>
    </row>
    <row r="785" spans="11:13">
      <c r="K785" s="31"/>
      <c r="L785" s="31"/>
      <c r="M785" s="31"/>
    </row>
    <row r="786" spans="11:13">
      <c r="K786" s="31"/>
      <c r="L786" s="31"/>
      <c r="M786" s="31"/>
    </row>
    <row r="787" spans="11:13">
      <c r="K787" s="31"/>
      <c r="L787" s="31"/>
      <c r="M787" s="31"/>
    </row>
    <row r="788" spans="11:13">
      <c r="K788" s="31"/>
      <c r="L788" s="31"/>
      <c r="M788" s="31"/>
    </row>
    <row r="789" spans="11:13">
      <c r="K789" s="31"/>
      <c r="L789" s="31"/>
      <c r="M789" s="31"/>
    </row>
    <row r="790" spans="11:13">
      <c r="K790" s="31"/>
      <c r="L790" s="31"/>
      <c r="M790" s="31"/>
    </row>
    <row r="791" spans="11:13">
      <c r="K791" s="31"/>
      <c r="L791" s="31"/>
      <c r="M791" s="31"/>
    </row>
    <row r="792" spans="11:13">
      <c r="K792" s="31"/>
      <c r="L792" s="31"/>
      <c r="M792" s="31"/>
    </row>
    <row r="793" spans="11:13">
      <c r="K793" s="31"/>
      <c r="L793" s="31"/>
      <c r="M793" s="31"/>
    </row>
    <row r="794" spans="11:13">
      <c r="K794" s="31"/>
      <c r="L794" s="31"/>
      <c r="M794" s="31"/>
    </row>
    <row r="795" spans="11:13">
      <c r="K795" s="31"/>
      <c r="L795" s="31"/>
      <c r="M795" s="31"/>
    </row>
    <row r="796" spans="11:13">
      <c r="K796" s="31"/>
      <c r="L796" s="31"/>
      <c r="M796" s="31"/>
    </row>
    <row r="797" spans="11:13">
      <c r="K797" s="31"/>
      <c r="L797" s="31"/>
      <c r="M797" s="31"/>
    </row>
    <row r="798" spans="11:13">
      <c r="K798" s="31"/>
      <c r="L798" s="31"/>
      <c r="M798" s="31"/>
    </row>
    <row r="799" spans="11:13">
      <c r="K799" s="31"/>
      <c r="L799" s="31"/>
      <c r="M799" s="31"/>
    </row>
    <row r="800" spans="11:13">
      <c r="K800" s="31"/>
      <c r="L800" s="31"/>
      <c r="M800" s="31"/>
    </row>
    <row r="801" spans="11:13">
      <c r="K801" s="31"/>
      <c r="L801" s="31"/>
      <c r="M801" s="31"/>
    </row>
    <row r="802" spans="11:13">
      <c r="K802" s="31"/>
      <c r="L802" s="31"/>
      <c r="M802" s="31"/>
    </row>
    <row r="803" spans="11:13">
      <c r="K803" s="31"/>
      <c r="L803" s="31"/>
      <c r="M803" s="31"/>
    </row>
    <row r="804" spans="11:13">
      <c r="K804" s="31"/>
      <c r="L804" s="31"/>
      <c r="M804" s="31"/>
    </row>
    <row r="805" spans="11:13">
      <c r="K805" s="31"/>
      <c r="L805" s="31"/>
      <c r="M805" s="31"/>
    </row>
    <row r="806" spans="11:13">
      <c r="K806" s="31"/>
      <c r="L806" s="31"/>
      <c r="M806" s="31"/>
    </row>
    <row r="807" spans="11:13">
      <c r="K807" s="31"/>
      <c r="L807" s="31"/>
      <c r="M807" s="31"/>
    </row>
    <row r="808" spans="11:13">
      <c r="K808" s="31"/>
      <c r="L808" s="31"/>
      <c r="M808" s="31"/>
    </row>
    <row r="809" spans="11:13">
      <c r="K809" s="31"/>
      <c r="L809" s="31"/>
      <c r="M809" s="31"/>
    </row>
    <row r="810" spans="11:13">
      <c r="K810" s="31"/>
      <c r="L810" s="31"/>
      <c r="M810" s="31"/>
    </row>
    <row r="811" spans="11:13">
      <c r="K811" s="31"/>
      <c r="L811" s="31"/>
      <c r="M811" s="31"/>
    </row>
    <row r="812" spans="11:13">
      <c r="K812" s="31"/>
      <c r="L812" s="31"/>
      <c r="M812" s="31"/>
    </row>
    <row r="813" spans="11:13">
      <c r="K813" s="31"/>
      <c r="L813" s="31"/>
      <c r="M813" s="31"/>
    </row>
    <row r="814" spans="11:13">
      <c r="K814" s="31"/>
      <c r="L814" s="31"/>
      <c r="M814" s="31"/>
    </row>
    <row r="815" spans="11:13">
      <c r="K815" s="31"/>
      <c r="L815" s="31"/>
      <c r="M815" s="31"/>
    </row>
    <row r="816" spans="11:13">
      <c r="K816" s="31"/>
      <c r="L816" s="31"/>
      <c r="M816" s="31"/>
    </row>
    <row r="817" spans="11:13">
      <c r="K817" s="31"/>
      <c r="L817" s="31"/>
      <c r="M817" s="31"/>
    </row>
    <row r="818" spans="11:13">
      <c r="K818" s="31"/>
      <c r="L818" s="31"/>
      <c r="M818" s="31"/>
    </row>
    <row r="819" spans="11:13">
      <c r="K819" s="31"/>
      <c r="L819" s="31"/>
      <c r="M819" s="31"/>
    </row>
    <row r="820" spans="11:13">
      <c r="K820" s="31"/>
      <c r="L820" s="31"/>
      <c r="M820" s="31"/>
    </row>
    <row r="821" spans="11:13">
      <c r="K821" s="31"/>
      <c r="L821" s="31"/>
      <c r="M821" s="31"/>
    </row>
    <row r="822" spans="11:13">
      <c r="K822" s="31"/>
      <c r="L822" s="31"/>
      <c r="M822" s="31"/>
    </row>
    <row r="823" spans="11:13">
      <c r="K823" s="31"/>
      <c r="L823" s="31"/>
      <c r="M823" s="31"/>
    </row>
    <row r="824" spans="11:13">
      <c r="K824" s="31"/>
      <c r="L824" s="31"/>
      <c r="M824" s="31"/>
    </row>
    <row r="825" spans="11:13">
      <c r="K825" s="31"/>
      <c r="L825" s="31"/>
      <c r="M825" s="31"/>
    </row>
    <row r="826" spans="11:13">
      <c r="K826" s="31"/>
      <c r="L826" s="31"/>
      <c r="M826" s="31"/>
    </row>
    <row r="827" spans="11:13">
      <c r="K827" s="31"/>
      <c r="L827" s="31"/>
      <c r="M827" s="31"/>
    </row>
    <row r="828" spans="11:13">
      <c r="K828" s="31"/>
      <c r="L828" s="31"/>
      <c r="M828" s="31"/>
    </row>
    <row r="829" spans="11:13">
      <c r="K829" s="31"/>
      <c r="L829" s="31"/>
      <c r="M829" s="31"/>
    </row>
    <row r="830" spans="11:13">
      <c r="K830" s="31"/>
      <c r="L830" s="31"/>
      <c r="M830" s="31"/>
    </row>
    <row r="831" spans="11:13">
      <c r="K831" s="31"/>
      <c r="L831" s="31"/>
      <c r="M831" s="31"/>
    </row>
    <row r="832" spans="11:13">
      <c r="K832" s="31"/>
      <c r="L832" s="31"/>
      <c r="M832" s="31"/>
    </row>
    <row r="833" spans="11:13">
      <c r="K833" s="31"/>
      <c r="L833" s="31"/>
      <c r="M833" s="31"/>
    </row>
    <row r="834" spans="11:13">
      <c r="K834" s="31"/>
      <c r="L834" s="31"/>
      <c r="M834" s="31"/>
    </row>
    <row r="835" spans="11:13">
      <c r="K835" s="31"/>
      <c r="L835" s="31"/>
      <c r="M835" s="31"/>
    </row>
    <row r="836" spans="11:13">
      <c r="K836" s="31"/>
      <c r="L836" s="31"/>
      <c r="M836" s="31"/>
    </row>
    <row r="837" spans="11:13">
      <c r="K837" s="31"/>
      <c r="L837" s="31"/>
      <c r="M837" s="31"/>
    </row>
    <row r="838" spans="11:13">
      <c r="K838" s="31"/>
      <c r="L838" s="31"/>
      <c r="M838" s="31"/>
    </row>
    <row r="839" spans="11:13">
      <c r="K839" s="31"/>
      <c r="L839" s="31"/>
      <c r="M839" s="31"/>
    </row>
    <row r="840" spans="11:13">
      <c r="K840" s="31"/>
      <c r="L840" s="31"/>
      <c r="M840" s="31"/>
    </row>
    <row r="841" spans="11:13">
      <c r="K841" s="31"/>
      <c r="L841" s="31"/>
      <c r="M841" s="31"/>
    </row>
    <row r="842" spans="11:13">
      <c r="K842" s="31"/>
      <c r="L842" s="31"/>
      <c r="M842" s="31"/>
    </row>
    <row r="843" spans="11:13">
      <c r="K843" s="31"/>
      <c r="L843" s="31"/>
      <c r="M843" s="31"/>
    </row>
    <row r="844" spans="11:13">
      <c r="K844" s="31"/>
      <c r="L844" s="31"/>
      <c r="M844" s="31"/>
    </row>
    <row r="845" spans="11:13">
      <c r="K845" s="31"/>
      <c r="L845" s="31"/>
      <c r="M845" s="31"/>
    </row>
    <row r="846" spans="11:13">
      <c r="K846" s="31"/>
      <c r="L846" s="31"/>
      <c r="M846" s="31"/>
    </row>
    <row r="847" spans="11:13">
      <c r="K847" s="31"/>
      <c r="L847" s="31"/>
      <c r="M847" s="31"/>
    </row>
    <row r="848" spans="11:13">
      <c r="K848" s="31"/>
      <c r="L848" s="31"/>
      <c r="M848" s="31"/>
    </row>
    <row r="849" spans="11:13">
      <c r="K849" s="31"/>
      <c r="L849" s="31"/>
      <c r="M849" s="31"/>
    </row>
    <row r="850" spans="11:13">
      <c r="K850" s="31"/>
      <c r="L850" s="31"/>
      <c r="M850" s="31"/>
    </row>
    <row r="851" spans="11:13">
      <c r="K851" s="31"/>
      <c r="L851" s="31"/>
      <c r="M851" s="31"/>
    </row>
    <row r="852" spans="11:13">
      <c r="K852" s="31"/>
      <c r="L852" s="31"/>
      <c r="M852" s="31"/>
    </row>
    <row r="853" spans="11:13">
      <c r="K853" s="31"/>
      <c r="L853" s="31"/>
      <c r="M853" s="31"/>
    </row>
    <row r="854" spans="11:13">
      <c r="K854" s="31"/>
      <c r="L854" s="31"/>
      <c r="M854" s="31"/>
    </row>
    <row r="855" spans="11:13">
      <c r="K855" s="31"/>
      <c r="L855" s="31"/>
      <c r="M855" s="31"/>
    </row>
    <row r="856" spans="11:13">
      <c r="K856" s="31"/>
      <c r="L856" s="31"/>
      <c r="M856" s="31"/>
    </row>
    <row r="857" spans="11:13">
      <c r="K857" s="31"/>
      <c r="L857" s="31"/>
      <c r="M857" s="31"/>
    </row>
    <row r="858" spans="11:13">
      <c r="K858" s="31"/>
      <c r="L858" s="31"/>
      <c r="M858" s="31"/>
    </row>
    <row r="859" spans="11:13">
      <c r="K859" s="31"/>
      <c r="L859" s="31"/>
      <c r="M859" s="31"/>
    </row>
    <row r="860" spans="11:13">
      <c r="K860" s="31"/>
      <c r="L860" s="31"/>
      <c r="M860" s="31"/>
    </row>
    <row r="861" spans="11:13">
      <c r="K861" s="31"/>
      <c r="L861" s="31"/>
      <c r="M861" s="31"/>
    </row>
    <row r="862" spans="11:13">
      <c r="K862" s="31"/>
      <c r="L862" s="31"/>
      <c r="M862" s="31"/>
    </row>
    <row r="863" spans="11:13">
      <c r="K863" s="31"/>
      <c r="L863" s="31"/>
      <c r="M863" s="31"/>
    </row>
    <row r="864" spans="11:13">
      <c r="K864" s="31"/>
      <c r="L864" s="31"/>
      <c r="M864" s="31"/>
    </row>
    <row r="865" spans="11:13">
      <c r="K865" s="31"/>
      <c r="L865" s="31"/>
      <c r="M865" s="31"/>
    </row>
    <row r="866" spans="11:13">
      <c r="K866" s="31"/>
      <c r="L866" s="31"/>
      <c r="M866" s="31"/>
    </row>
    <row r="867" spans="11:13">
      <c r="K867" s="31"/>
      <c r="L867" s="31"/>
      <c r="M867" s="31"/>
    </row>
    <row r="868" spans="11:13">
      <c r="K868" s="31"/>
      <c r="L868" s="31"/>
      <c r="M868" s="31"/>
    </row>
    <row r="869" spans="11:13">
      <c r="K869" s="31"/>
      <c r="L869" s="31"/>
      <c r="M869" s="31"/>
    </row>
    <row r="870" spans="11:13">
      <c r="K870" s="31"/>
      <c r="L870" s="31"/>
      <c r="M870" s="31"/>
    </row>
    <row r="871" spans="11:13">
      <c r="K871" s="31"/>
      <c r="L871" s="31"/>
      <c r="M871" s="31"/>
    </row>
    <row r="872" spans="11:13">
      <c r="K872" s="31"/>
      <c r="L872" s="31"/>
      <c r="M872" s="31"/>
    </row>
    <row r="873" spans="11:13">
      <c r="K873" s="31"/>
      <c r="L873" s="31"/>
      <c r="M873" s="31"/>
    </row>
    <row r="874" spans="11:13">
      <c r="K874" s="31"/>
      <c r="L874" s="31"/>
      <c r="M874" s="31"/>
    </row>
    <row r="875" spans="11:13">
      <c r="K875" s="31"/>
      <c r="L875" s="31"/>
      <c r="M875" s="31"/>
    </row>
    <row r="876" spans="11:13">
      <c r="K876" s="31"/>
      <c r="L876" s="31"/>
      <c r="M876" s="31"/>
    </row>
    <row r="877" spans="11:13">
      <c r="K877" s="31"/>
      <c r="L877" s="31"/>
      <c r="M877" s="31"/>
    </row>
    <row r="878" spans="11:13">
      <c r="K878" s="31"/>
      <c r="L878" s="31"/>
      <c r="M878" s="31"/>
    </row>
    <row r="879" spans="11:13">
      <c r="K879" s="31"/>
      <c r="L879" s="31"/>
      <c r="M879" s="31"/>
    </row>
    <row r="880" spans="11:13">
      <c r="K880" s="31"/>
      <c r="L880" s="31"/>
      <c r="M880" s="31"/>
    </row>
    <row r="881" spans="11:13">
      <c r="K881" s="31"/>
      <c r="L881" s="31"/>
      <c r="M881" s="31"/>
    </row>
    <row r="882" spans="11:13">
      <c r="K882" s="31"/>
      <c r="L882" s="31"/>
      <c r="M882" s="31"/>
    </row>
    <row r="883" spans="11:13">
      <c r="K883" s="31"/>
      <c r="L883" s="31"/>
      <c r="M883" s="31"/>
    </row>
    <row r="884" spans="11:13">
      <c r="K884" s="31"/>
      <c r="L884" s="31"/>
      <c r="M884" s="31"/>
    </row>
    <row r="885" spans="11:13">
      <c r="K885" s="31"/>
      <c r="L885" s="31"/>
      <c r="M885" s="31"/>
    </row>
    <row r="886" spans="11:13">
      <c r="K886" s="31"/>
      <c r="L886" s="31"/>
      <c r="M886" s="31"/>
    </row>
    <row r="887" spans="11:13">
      <c r="K887" s="31"/>
      <c r="L887" s="31"/>
      <c r="M887" s="31"/>
    </row>
    <row r="888" spans="11:13">
      <c r="K888" s="31"/>
      <c r="L888" s="31"/>
      <c r="M888" s="31"/>
    </row>
    <row r="889" spans="11:13">
      <c r="K889" s="31"/>
      <c r="L889" s="31"/>
      <c r="M889" s="31"/>
    </row>
    <row r="890" spans="11:13">
      <c r="K890" s="31"/>
      <c r="L890" s="31"/>
      <c r="M890" s="31"/>
    </row>
    <row r="891" spans="11:13">
      <c r="K891" s="31"/>
      <c r="L891" s="31"/>
      <c r="M891" s="31"/>
    </row>
    <row r="892" spans="11:13">
      <c r="K892" s="31"/>
      <c r="L892" s="31"/>
      <c r="M892" s="31"/>
    </row>
    <row r="893" spans="11:13">
      <c r="K893" s="31"/>
      <c r="L893" s="31"/>
      <c r="M893" s="31"/>
    </row>
    <row r="894" spans="11:13">
      <c r="K894" s="31"/>
      <c r="L894" s="31"/>
      <c r="M894" s="31"/>
    </row>
    <row r="895" spans="11:13">
      <c r="K895" s="31"/>
      <c r="L895" s="31"/>
      <c r="M895" s="31"/>
    </row>
    <row r="896" spans="11:13">
      <c r="K896" s="31"/>
      <c r="L896" s="31"/>
      <c r="M896" s="31"/>
    </row>
    <row r="897" spans="11:13">
      <c r="K897" s="31"/>
      <c r="L897" s="31"/>
      <c r="M897" s="31"/>
    </row>
    <row r="898" spans="11:13">
      <c r="K898" s="31"/>
      <c r="L898" s="31"/>
      <c r="M898" s="31"/>
    </row>
    <row r="899" spans="11:13">
      <c r="K899" s="31"/>
      <c r="L899" s="31"/>
      <c r="M899" s="31"/>
    </row>
    <row r="900" spans="11:13">
      <c r="K900" s="31"/>
      <c r="L900" s="31"/>
      <c r="M900" s="31"/>
    </row>
    <row r="901" spans="11:13">
      <c r="K901" s="31"/>
      <c r="L901" s="31"/>
      <c r="M901" s="31"/>
    </row>
    <row r="902" spans="11:13">
      <c r="K902" s="31"/>
      <c r="L902" s="31"/>
      <c r="M902" s="31"/>
    </row>
    <row r="903" spans="11:13">
      <c r="K903" s="31"/>
      <c r="L903" s="31"/>
      <c r="M903" s="31"/>
    </row>
    <row r="904" spans="11:13">
      <c r="K904" s="31"/>
      <c r="L904" s="31"/>
      <c r="M904" s="31"/>
    </row>
    <row r="905" spans="11:13">
      <c r="K905" s="31"/>
      <c r="L905" s="31"/>
      <c r="M905" s="31"/>
    </row>
    <row r="906" spans="11:13">
      <c r="K906" s="31"/>
      <c r="L906" s="31"/>
      <c r="M906" s="31"/>
    </row>
    <row r="907" spans="11:13">
      <c r="K907" s="31"/>
      <c r="L907" s="31"/>
      <c r="M907" s="31"/>
    </row>
    <row r="908" spans="11:13">
      <c r="K908" s="31"/>
      <c r="L908" s="31"/>
      <c r="M908" s="31"/>
    </row>
    <row r="909" spans="11:13">
      <c r="K909" s="31"/>
      <c r="L909" s="31"/>
      <c r="M909" s="31"/>
    </row>
    <row r="910" spans="11:13">
      <c r="K910" s="31"/>
      <c r="L910" s="31"/>
      <c r="M910" s="31"/>
    </row>
    <row r="911" spans="11:13">
      <c r="K911" s="31"/>
      <c r="L911" s="31"/>
      <c r="M911" s="31"/>
    </row>
    <row r="912" spans="11:13">
      <c r="K912" s="31"/>
      <c r="L912" s="31"/>
      <c r="M912" s="31"/>
    </row>
    <row r="913" spans="11:13">
      <c r="K913" s="31"/>
      <c r="L913" s="31"/>
      <c r="M913" s="31"/>
    </row>
    <row r="914" spans="11:13">
      <c r="K914" s="31"/>
      <c r="L914" s="31"/>
      <c r="M914" s="31"/>
    </row>
    <row r="915" spans="11:13">
      <c r="K915" s="31"/>
      <c r="L915" s="31"/>
      <c r="M915" s="31"/>
    </row>
    <row r="916" spans="11:13">
      <c r="K916" s="31"/>
      <c r="L916" s="31"/>
      <c r="M916" s="31"/>
    </row>
    <row r="917" spans="11:13">
      <c r="K917" s="31"/>
      <c r="L917" s="31"/>
      <c r="M917" s="31"/>
    </row>
    <row r="918" spans="11:13">
      <c r="K918" s="31"/>
      <c r="L918" s="31"/>
      <c r="M918" s="31"/>
    </row>
    <row r="919" spans="11:13">
      <c r="K919" s="31"/>
      <c r="L919" s="31"/>
      <c r="M919" s="31"/>
    </row>
    <row r="920" spans="11:13">
      <c r="K920" s="31"/>
      <c r="L920" s="31"/>
      <c r="M920" s="31"/>
    </row>
    <row r="921" spans="11:13">
      <c r="K921" s="31"/>
      <c r="L921" s="31"/>
      <c r="M921" s="31"/>
    </row>
    <row r="922" spans="11:13">
      <c r="K922" s="31"/>
      <c r="L922" s="31"/>
      <c r="M922" s="31"/>
    </row>
    <row r="923" spans="11:13">
      <c r="K923" s="31"/>
      <c r="L923" s="31"/>
      <c r="M923" s="31"/>
    </row>
    <row r="924" spans="11:13">
      <c r="K924" s="31"/>
      <c r="L924" s="31"/>
      <c r="M924" s="31"/>
    </row>
    <row r="925" spans="11:13">
      <c r="K925" s="31"/>
      <c r="L925" s="31"/>
      <c r="M925" s="31"/>
    </row>
    <row r="926" spans="11:13">
      <c r="K926" s="31"/>
      <c r="L926" s="31"/>
      <c r="M926" s="31"/>
    </row>
    <row r="927" spans="11:13">
      <c r="K927" s="31"/>
      <c r="L927" s="31"/>
      <c r="M927" s="31"/>
    </row>
    <row r="928" spans="11:13">
      <c r="K928" s="31"/>
      <c r="L928" s="31"/>
      <c r="M928" s="31"/>
    </row>
    <row r="929" spans="11:13">
      <c r="K929" s="31"/>
      <c r="L929" s="31"/>
      <c r="M929" s="31"/>
    </row>
    <row r="930" spans="11:13">
      <c r="K930" s="31"/>
      <c r="L930" s="31"/>
      <c r="M930" s="31"/>
    </row>
    <row r="931" spans="11:13">
      <c r="K931" s="31"/>
      <c r="L931" s="31"/>
      <c r="M931" s="31"/>
    </row>
    <row r="932" spans="11:13">
      <c r="K932" s="31"/>
      <c r="L932" s="31"/>
      <c r="M932" s="31"/>
    </row>
    <row r="933" spans="11:13">
      <c r="K933" s="31"/>
      <c r="L933" s="31"/>
      <c r="M933" s="31"/>
    </row>
    <row r="934" spans="11:13">
      <c r="K934" s="31"/>
      <c r="L934" s="31"/>
      <c r="M934" s="31"/>
    </row>
    <row r="935" spans="11:13">
      <c r="K935" s="31"/>
      <c r="L935" s="31"/>
      <c r="M935" s="31"/>
    </row>
    <row r="936" spans="11:13">
      <c r="K936" s="31"/>
      <c r="L936" s="31"/>
      <c r="M936" s="31"/>
    </row>
    <row r="937" spans="11:13">
      <c r="K937" s="31"/>
      <c r="L937" s="31"/>
      <c r="M937" s="31"/>
    </row>
    <row r="938" spans="11:13">
      <c r="K938" s="31"/>
      <c r="L938" s="31"/>
      <c r="M938" s="31"/>
    </row>
    <row r="939" spans="11:13">
      <c r="K939" s="31"/>
      <c r="L939" s="31"/>
      <c r="M939" s="31"/>
    </row>
    <row r="940" spans="11:13">
      <c r="K940" s="31"/>
      <c r="L940" s="31"/>
      <c r="M940" s="31"/>
    </row>
    <row r="941" spans="11:13">
      <c r="K941" s="31"/>
      <c r="L941" s="31"/>
      <c r="M941" s="31"/>
    </row>
    <row r="942" spans="11:13">
      <c r="K942" s="31"/>
      <c r="L942" s="31"/>
      <c r="M942" s="31"/>
    </row>
    <row r="943" spans="11:13">
      <c r="K943" s="31"/>
      <c r="L943" s="31"/>
      <c r="M943" s="31"/>
    </row>
    <row r="944" spans="11:13">
      <c r="K944" s="31"/>
      <c r="L944" s="31"/>
      <c r="M944" s="31"/>
    </row>
    <row r="945" spans="11:13">
      <c r="K945" s="31"/>
      <c r="L945" s="31"/>
      <c r="M945" s="31"/>
    </row>
    <row r="946" spans="11:13">
      <c r="K946" s="31"/>
      <c r="L946" s="31"/>
      <c r="M946" s="31"/>
    </row>
    <row r="947" spans="11:13">
      <c r="K947" s="31"/>
      <c r="L947" s="31"/>
      <c r="M947" s="31"/>
    </row>
    <row r="948" spans="11:13">
      <c r="K948" s="31"/>
      <c r="L948" s="31"/>
      <c r="M948" s="31"/>
    </row>
    <row r="949" spans="11:13">
      <c r="K949" s="31"/>
      <c r="L949" s="31"/>
      <c r="M949" s="31"/>
    </row>
    <row r="950" spans="11:13">
      <c r="K950" s="31"/>
      <c r="L950" s="31"/>
      <c r="M950" s="31"/>
    </row>
    <row r="951" spans="11:13">
      <c r="K951" s="31"/>
      <c r="L951" s="31"/>
      <c r="M951" s="31"/>
    </row>
    <row r="952" spans="11:13">
      <c r="K952" s="31"/>
      <c r="L952" s="31"/>
      <c r="M952" s="31"/>
    </row>
    <row r="953" spans="11:13">
      <c r="K953" s="31"/>
      <c r="L953" s="31"/>
      <c r="M953" s="31"/>
    </row>
    <row r="954" spans="11:13">
      <c r="K954" s="31"/>
      <c r="L954" s="31"/>
      <c r="M954" s="31"/>
    </row>
    <row r="955" spans="11:13">
      <c r="K955" s="31"/>
      <c r="L955" s="31"/>
      <c r="M955" s="31"/>
    </row>
    <row r="956" spans="11:13">
      <c r="K956" s="31"/>
      <c r="L956" s="31"/>
      <c r="M956" s="31"/>
    </row>
    <row r="957" spans="11:13">
      <c r="K957" s="31"/>
      <c r="L957" s="31"/>
      <c r="M957" s="31"/>
    </row>
    <row r="958" spans="11:13">
      <c r="K958" s="31"/>
      <c r="L958" s="31"/>
      <c r="M958" s="31"/>
    </row>
    <row r="959" spans="11:13">
      <c r="K959" s="31"/>
      <c r="L959" s="31"/>
      <c r="M959" s="31"/>
    </row>
    <row r="960" spans="11:13">
      <c r="K960" s="31"/>
      <c r="L960" s="31"/>
      <c r="M960" s="31"/>
    </row>
    <row r="961" spans="11:13">
      <c r="K961" s="31"/>
      <c r="L961" s="31"/>
      <c r="M961" s="31"/>
    </row>
    <row r="962" spans="11:13">
      <c r="K962" s="31"/>
      <c r="L962" s="31"/>
      <c r="M962" s="31"/>
    </row>
    <row r="963" spans="11:13">
      <c r="K963" s="31"/>
      <c r="L963" s="31"/>
      <c r="M963" s="31"/>
    </row>
    <row r="964" spans="11:13">
      <c r="K964" s="31"/>
      <c r="L964" s="31"/>
      <c r="M964" s="31"/>
    </row>
    <row r="965" spans="11:13">
      <c r="K965" s="31"/>
      <c r="L965" s="31"/>
      <c r="M965" s="31"/>
    </row>
    <row r="966" spans="11:13">
      <c r="K966" s="31"/>
      <c r="L966" s="31"/>
      <c r="M966" s="31"/>
    </row>
    <row r="967" spans="11:13">
      <c r="K967" s="31"/>
      <c r="L967" s="31"/>
      <c r="M967" s="31"/>
    </row>
    <row r="968" spans="11:13">
      <c r="K968" s="31"/>
      <c r="L968" s="31"/>
      <c r="M968" s="31"/>
    </row>
    <row r="969" spans="11:13">
      <c r="K969" s="31"/>
      <c r="L969" s="31"/>
      <c r="M969" s="31"/>
    </row>
    <row r="970" spans="11:13">
      <c r="K970" s="31"/>
      <c r="L970" s="31"/>
      <c r="M970" s="31"/>
    </row>
    <row r="971" spans="11:13">
      <c r="K971" s="31"/>
      <c r="L971" s="31"/>
      <c r="M971" s="31"/>
    </row>
    <row r="972" spans="11:13">
      <c r="K972" s="31"/>
      <c r="L972" s="31"/>
      <c r="M972" s="31"/>
    </row>
    <row r="973" spans="11:13">
      <c r="K973" s="31"/>
      <c r="L973" s="31"/>
      <c r="M973" s="31"/>
    </row>
    <row r="974" spans="11:13">
      <c r="K974" s="31"/>
      <c r="L974" s="31"/>
      <c r="M974" s="31"/>
    </row>
    <row r="975" spans="11:13">
      <c r="K975" s="31"/>
      <c r="L975" s="31"/>
      <c r="M975" s="31"/>
    </row>
    <row r="976" spans="11:13">
      <c r="K976" s="31"/>
      <c r="L976" s="31"/>
      <c r="M976" s="31"/>
    </row>
    <row r="977" spans="11:13">
      <c r="K977" s="31"/>
      <c r="L977" s="31"/>
      <c r="M977" s="31"/>
    </row>
    <row r="978" spans="11:13">
      <c r="K978" s="31"/>
      <c r="L978" s="31"/>
      <c r="M978" s="31"/>
    </row>
    <row r="979" spans="11:13">
      <c r="K979" s="31"/>
      <c r="L979" s="31"/>
      <c r="M979" s="31"/>
    </row>
    <row r="980" spans="11:13">
      <c r="K980" s="31"/>
      <c r="L980" s="31"/>
      <c r="M980" s="31"/>
    </row>
    <row r="981" spans="11:13">
      <c r="K981" s="31"/>
      <c r="L981" s="31"/>
      <c r="M981" s="31"/>
    </row>
    <row r="982" spans="11:13">
      <c r="K982" s="31"/>
      <c r="L982" s="31"/>
      <c r="M982" s="31"/>
    </row>
    <row r="983" spans="11:13">
      <c r="K983" s="31"/>
      <c r="L983" s="31"/>
      <c r="M983" s="31"/>
    </row>
    <row r="984" spans="11:13">
      <c r="K984" s="31"/>
      <c r="L984" s="31"/>
      <c r="M984" s="31"/>
    </row>
    <row r="985" spans="11:13">
      <c r="K985" s="31"/>
      <c r="L985" s="31"/>
      <c r="M985" s="31"/>
    </row>
    <row r="986" spans="11:13">
      <c r="K986" s="31"/>
      <c r="L986" s="31"/>
      <c r="M986" s="31"/>
    </row>
    <row r="987" spans="11:13">
      <c r="K987" s="31"/>
      <c r="L987" s="31"/>
      <c r="M987" s="31"/>
    </row>
    <row r="988" spans="11:13">
      <c r="K988" s="31"/>
      <c r="L988" s="31"/>
      <c r="M988" s="31"/>
    </row>
    <row r="989" spans="11:13">
      <c r="K989" s="31"/>
      <c r="L989" s="31"/>
      <c r="M989" s="31"/>
    </row>
    <row r="990" spans="11:13">
      <c r="K990" s="31"/>
      <c r="L990" s="31"/>
      <c r="M990" s="31"/>
    </row>
    <row r="991" spans="11:13">
      <c r="K991" s="31"/>
      <c r="L991" s="31"/>
      <c r="M991" s="31"/>
    </row>
    <row r="992" spans="11:13">
      <c r="K992" s="31"/>
      <c r="L992" s="31"/>
      <c r="M992" s="31"/>
    </row>
    <row r="993" spans="11:13">
      <c r="K993" s="31"/>
      <c r="L993" s="31"/>
      <c r="M993" s="31"/>
    </row>
    <row r="994" spans="11:13">
      <c r="K994" s="31"/>
      <c r="L994" s="31"/>
      <c r="M994" s="31"/>
    </row>
    <row r="995" spans="11:13">
      <c r="K995" s="31"/>
      <c r="L995" s="31"/>
      <c r="M995" s="31"/>
    </row>
    <row r="996" spans="11:13">
      <c r="K996" s="31"/>
      <c r="L996" s="31"/>
      <c r="M996" s="31"/>
    </row>
    <row r="997" spans="11:13">
      <c r="K997" s="31"/>
      <c r="L997" s="31"/>
      <c r="M997" s="31"/>
    </row>
    <row r="998" spans="11:13">
      <c r="K998" s="31"/>
      <c r="L998" s="31"/>
      <c r="M998" s="31"/>
    </row>
    <row r="999" spans="11:13">
      <c r="K999" s="31"/>
      <c r="L999" s="31"/>
      <c r="M999" s="31"/>
    </row>
    <row r="1000" spans="11:13">
      <c r="K1000" s="31"/>
      <c r="L1000" s="31"/>
      <c r="M1000" s="31"/>
    </row>
    <row r="1001" spans="11:13">
      <c r="K1001" s="31"/>
      <c r="L1001" s="31"/>
      <c r="M1001" s="31"/>
    </row>
    <row r="1002" spans="11:13">
      <c r="K1002" s="31"/>
      <c r="L1002" s="31"/>
      <c r="M1002" s="31"/>
    </row>
    <row r="1003" spans="11:13">
      <c r="K1003" s="31"/>
      <c r="L1003" s="31"/>
      <c r="M1003" s="31"/>
    </row>
    <row r="1004" spans="11:13">
      <c r="K1004" s="31"/>
      <c r="L1004" s="31"/>
      <c r="M1004" s="31"/>
    </row>
    <row r="1005" spans="11:13">
      <c r="K1005" s="31"/>
      <c r="L1005" s="31"/>
      <c r="M1005" s="31"/>
    </row>
    <row r="1006" spans="11:13">
      <c r="K1006" s="31"/>
      <c r="L1006" s="31"/>
      <c r="M1006" s="31"/>
    </row>
    <row r="1007" spans="11:13">
      <c r="K1007" s="31"/>
      <c r="L1007" s="31"/>
      <c r="M1007" s="31"/>
    </row>
    <row r="1008" spans="11:13">
      <c r="K1008" s="31"/>
      <c r="L1008" s="31"/>
      <c r="M1008" s="31"/>
    </row>
    <row r="1009" spans="11:13">
      <c r="K1009" s="31"/>
      <c r="L1009" s="31"/>
      <c r="M1009" s="31"/>
    </row>
    <row r="1010" spans="11:13">
      <c r="K1010" s="31"/>
      <c r="L1010" s="31"/>
      <c r="M1010" s="31"/>
    </row>
    <row r="1011" spans="11:13">
      <c r="K1011" s="31"/>
      <c r="L1011" s="31"/>
      <c r="M1011" s="31"/>
    </row>
    <row r="1012" spans="11:13">
      <c r="K1012" s="31"/>
      <c r="L1012" s="31"/>
      <c r="M1012" s="31"/>
    </row>
    <row r="1013" spans="11:13">
      <c r="K1013" s="31"/>
      <c r="L1013" s="31"/>
      <c r="M1013" s="31"/>
    </row>
    <row r="1014" spans="11:13">
      <c r="K1014" s="31"/>
      <c r="L1014" s="31"/>
      <c r="M1014" s="31"/>
    </row>
    <row r="1015" spans="11:13">
      <c r="K1015" s="31"/>
      <c r="L1015" s="31"/>
      <c r="M1015" s="31"/>
    </row>
    <row r="1016" spans="11:13">
      <c r="K1016" s="31"/>
      <c r="L1016" s="31"/>
      <c r="M1016" s="31"/>
    </row>
    <row r="1017" spans="11:13">
      <c r="K1017" s="31"/>
      <c r="L1017" s="31"/>
      <c r="M1017" s="31"/>
    </row>
    <row r="1018" spans="11:13">
      <c r="K1018" s="31"/>
      <c r="L1018" s="31"/>
      <c r="M1018" s="31"/>
    </row>
    <row r="1019" spans="11:13">
      <c r="K1019" s="31"/>
      <c r="L1019" s="31"/>
      <c r="M1019" s="31"/>
    </row>
    <row r="1020" spans="11:13">
      <c r="K1020" s="31"/>
      <c r="L1020" s="31"/>
      <c r="M1020" s="31"/>
    </row>
    <row r="1021" spans="11:13">
      <c r="K1021" s="31"/>
      <c r="L1021" s="31"/>
      <c r="M1021" s="31"/>
    </row>
    <row r="1022" spans="11:13">
      <c r="K1022" s="31"/>
      <c r="L1022" s="31"/>
      <c r="M1022" s="31"/>
    </row>
    <row r="1023" spans="11:13">
      <c r="K1023" s="31"/>
      <c r="L1023" s="31"/>
      <c r="M1023" s="31"/>
    </row>
    <row r="1024" spans="11:13">
      <c r="K1024" s="31"/>
      <c r="L1024" s="31"/>
      <c r="M1024" s="31"/>
    </row>
    <row r="1025" spans="11:13">
      <c r="K1025" s="31"/>
      <c r="L1025" s="31"/>
      <c r="M1025" s="31"/>
    </row>
    <row r="1026" spans="11:13">
      <c r="K1026" s="31"/>
      <c r="L1026" s="31"/>
      <c r="M1026" s="31"/>
    </row>
    <row r="1027" spans="11:13">
      <c r="K1027" s="31"/>
      <c r="L1027" s="31"/>
      <c r="M1027" s="31"/>
    </row>
    <row r="1028" spans="11:13">
      <c r="K1028" s="31"/>
      <c r="L1028" s="31"/>
      <c r="M1028" s="31"/>
    </row>
    <row r="1029" spans="11:13">
      <c r="K1029" s="31"/>
      <c r="L1029" s="31"/>
      <c r="M1029" s="31"/>
    </row>
    <row r="1030" spans="11:13">
      <c r="K1030" s="31"/>
      <c r="L1030" s="31"/>
      <c r="M1030" s="31"/>
    </row>
    <row r="1031" spans="11:13">
      <c r="K1031" s="31"/>
      <c r="L1031" s="31"/>
      <c r="M1031" s="31"/>
    </row>
    <row r="1032" spans="11:13">
      <c r="K1032" s="31"/>
      <c r="L1032" s="31"/>
      <c r="M1032" s="31"/>
    </row>
    <row r="1033" spans="11:13">
      <c r="K1033" s="31"/>
      <c r="L1033" s="31"/>
      <c r="M1033" s="31"/>
    </row>
    <row r="1034" spans="11:13">
      <c r="K1034" s="31"/>
      <c r="L1034" s="31"/>
      <c r="M1034" s="31"/>
    </row>
    <row r="1035" spans="11:13">
      <c r="K1035" s="31"/>
      <c r="L1035" s="31"/>
      <c r="M1035" s="31"/>
    </row>
    <row r="1036" spans="11:13">
      <c r="K1036" s="31"/>
      <c r="L1036" s="31"/>
      <c r="M1036" s="31"/>
    </row>
    <row r="1037" spans="11:13">
      <c r="K1037" s="31"/>
      <c r="L1037" s="31"/>
      <c r="M1037" s="31"/>
    </row>
    <row r="1038" spans="11:13">
      <c r="K1038" s="31"/>
      <c r="L1038" s="31"/>
      <c r="M1038" s="31"/>
    </row>
    <row r="1039" spans="11:13">
      <c r="K1039" s="31"/>
      <c r="L1039" s="31"/>
      <c r="M1039" s="31"/>
    </row>
    <row r="1040" spans="11:13">
      <c r="K1040" s="31"/>
      <c r="L1040" s="31"/>
      <c r="M1040" s="31"/>
    </row>
    <row r="1041" spans="11:13">
      <c r="K1041" s="31"/>
      <c r="L1041" s="31"/>
      <c r="M1041" s="31"/>
    </row>
    <row r="1042" spans="11:13">
      <c r="K1042" s="31"/>
      <c r="L1042" s="31"/>
      <c r="M1042" s="31"/>
    </row>
    <row r="1043" spans="11:13">
      <c r="K1043" s="31"/>
      <c r="L1043" s="31"/>
      <c r="M1043" s="31"/>
    </row>
    <row r="1044" spans="11:13">
      <c r="K1044" s="31"/>
      <c r="L1044" s="31"/>
      <c r="M1044" s="31"/>
    </row>
    <row r="1045" spans="11:13">
      <c r="K1045" s="31"/>
      <c r="L1045" s="31"/>
      <c r="M1045" s="31"/>
    </row>
    <row r="1046" spans="11:13">
      <c r="K1046" s="31"/>
      <c r="L1046" s="31"/>
      <c r="M1046" s="31"/>
    </row>
    <row r="1047" spans="11:13">
      <c r="K1047" s="31"/>
      <c r="L1047" s="31"/>
      <c r="M1047" s="31"/>
    </row>
    <row r="1048" spans="11:13">
      <c r="K1048" s="31"/>
      <c r="L1048" s="31"/>
      <c r="M1048" s="31"/>
    </row>
    <row r="1049" spans="11:13">
      <c r="K1049" s="31"/>
      <c r="L1049" s="31"/>
      <c r="M1049" s="31"/>
    </row>
    <row r="1050" spans="11:13">
      <c r="K1050" s="31"/>
      <c r="L1050" s="31"/>
      <c r="M1050" s="31"/>
    </row>
    <row r="1051" spans="11:13">
      <c r="K1051" s="31"/>
      <c r="L1051" s="31"/>
      <c r="M1051" s="31"/>
    </row>
    <row r="1052" spans="11:13">
      <c r="K1052" s="31"/>
      <c r="L1052" s="31"/>
      <c r="M1052" s="31"/>
    </row>
    <row r="1053" spans="11:13">
      <c r="K1053" s="31"/>
      <c r="L1053" s="31"/>
      <c r="M1053" s="31"/>
    </row>
    <row r="1054" spans="11:13">
      <c r="K1054" s="31"/>
      <c r="L1054" s="31"/>
      <c r="M1054" s="31"/>
    </row>
    <row r="1055" spans="11:13">
      <c r="K1055" s="31"/>
      <c r="L1055" s="31"/>
      <c r="M1055" s="31"/>
    </row>
    <row r="1056" spans="11:13">
      <c r="K1056" s="31"/>
      <c r="L1056" s="31"/>
      <c r="M1056" s="31"/>
    </row>
    <row r="1057" spans="11:13">
      <c r="K1057" s="31"/>
      <c r="L1057" s="31"/>
      <c r="M1057" s="31"/>
    </row>
    <row r="1058" spans="11:13">
      <c r="K1058" s="31"/>
      <c r="L1058" s="31"/>
      <c r="M1058" s="31"/>
    </row>
    <row r="1059" spans="11:13">
      <c r="K1059" s="31"/>
      <c r="L1059" s="31"/>
      <c r="M1059" s="31"/>
    </row>
    <row r="1060" spans="11:13">
      <c r="K1060" s="31"/>
      <c r="L1060" s="31"/>
      <c r="M1060" s="31"/>
    </row>
    <row r="1061" spans="11:13">
      <c r="K1061" s="31"/>
      <c r="L1061" s="31"/>
      <c r="M1061" s="31"/>
    </row>
    <row r="1062" spans="11:13">
      <c r="K1062" s="31"/>
      <c r="L1062" s="31"/>
      <c r="M1062" s="31"/>
    </row>
    <row r="1063" spans="11:13">
      <c r="K1063" s="31"/>
      <c r="L1063" s="31"/>
      <c r="M1063" s="31"/>
    </row>
    <row r="1064" spans="11:13">
      <c r="K1064" s="31"/>
      <c r="L1064" s="31"/>
      <c r="M1064" s="31"/>
    </row>
    <row r="1065" spans="11:13">
      <c r="K1065" s="31"/>
      <c r="L1065" s="31"/>
      <c r="M1065" s="31"/>
    </row>
    <row r="1066" spans="11:13">
      <c r="K1066" s="31"/>
      <c r="L1066" s="31"/>
      <c r="M1066" s="31"/>
    </row>
    <row r="1067" spans="11:13">
      <c r="K1067" s="31"/>
      <c r="L1067" s="31"/>
      <c r="M1067" s="31"/>
    </row>
    <row r="1068" spans="11:13">
      <c r="K1068" s="31"/>
      <c r="L1068" s="31"/>
      <c r="M1068" s="31"/>
    </row>
    <row r="1069" spans="11:13">
      <c r="K1069" s="31"/>
      <c r="L1069" s="31"/>
      <c r="M1069" s="31"/>
    </row>
    <row r="1070" spans="11:13">
      <c r="K1070" s="31"/>
      <c r="L1070" s="31"/>
      <c r="M1070" s="31"/>
    </row>
    <row r="1071" spans="11:13">
      <c r="K1071" s="31"/>
      <c r="L1071" s="31"/>
      <c r="M1071" s="31"/>
    </row>
    <row r="1072" spans="11:13">
      <c r="K1072" s="31"/>
      <c r="L1072" s="31"/>
      <c r="M1072" s="31"/>
    </row>
    <row r="1073" spans="11:13">
      <c r="K1073" s="31"/>
      <c r="L1073" s="31"/>
      <c r="M1073" s="31"/>
    </row>
    <row r="1074" spans="11:13">
      <c r="K1074" s="31"/>
      <c r="L1074" s="31"/>
      <c r="M1074" s="31"/>
    </row>
    <row r="1075" spans="11:13">
      <c r="K1075" s="31"/>
      <c r="L1075" s="31"/>
      <c r="M1075" s="31"/>
    </row>
    <row r="1076" spans="11:13">
      <c r="K1076" s="31"/>
      <c r="L1076" s="31"/>
      <c r="M1076" s="31"/>
    </row>
    <row r="1077" spans="11:13">
      <c r="K1077" s="31"/>
      <c r="L1077" s="31"/>
      <c r="M1077" s="31"/>
    </row>
    <row r="1078" spans="11:13">
      <c r="K1078" s="31"/>
      <c r="L1078" s="31"/>
      <c r="M1078" s="31"/>
    </row>
    <row r="1079" spans="11:13">
      <c r="K1079" s="31"/>
      <c r="L1079" s="31"/>
      <c r="M1079" s="31"/>
    </row>
    <row r="1080" spans="11:13">
      <c r="K1080" s="31"/>
      <c r="L1080" s="31"/>
      <c r="M1080" s="31"/>
    </row>
    <row r="1081" spans="11:13">
      <c r="K1081" s="31"/>
      <c r="L1081" s="31"/>
      <c r="M1081" s="31"/>
    </row>
    <row r="1082" spans="11:13">
      <c r="K1082" s="31"/>
      <c r="L1082" s="31"/>
      <c r="M1082" s="31"/>
    </row>
    <row r="1083" spans="11:13">
      <c r="K1083" s="31"/>
      <c r="L1083" s="31"/>
      <c r="M1083" s="31"/>
    </row>
    <row r="1084" spans="11:13">
      <c r="K1084" s="31"/>
      <c r="L1084" s="31"/>
      <c r="M1084" s="31"/>
    </row>
    <row r="1085" spans="11:13">
      <c r="K1085" s="31"/>
      <c r="L1085" s="31"/>
      <c r="M1085" s="31"/>
    </row>
    <row r="1086" spans="11:13">
      <c r="K1086" s="31"/>
      <c r="L1086" s="31"/>
      <c r="M1086" s="31"/>
    </row>
    <row r="1087" spans="11:13">
      <c r="K1087" s="31"/>
      <c r="L1087" s="31"/>
      <c r="M1087" s="31"/>
    </row>
    <row r="1088" spans="11:13">
      <c r="K1088" s="31"/>
      <c r="L1088" s="31"/>
      <c r="M1088" s="31"/>
    </row>
    <row r="1089" spans="11:13">
      <c r="K1089" s="31"/>
      <c r="L1089" s="31"/>
      <c r="M1089" s="31"/>
    </row>
    <row r="1090" spans="11:13">
      <c r="K1090" s="31"/>
      <c r="L1090" s="31"/>
      <c r="M1090" s="31"/>
    </row>
    <row r="1091" spans="11:13">
      <c r="K1091" s="31"/>
      <c r="L1091" s="31"/>
      <c r="M1091" s="31"/>
    </row>
    <row r="1092" spans="11:13">
      <c r="K1092" s="31"/>
      <c r="L1092" s="31"/>
      <c r="M1092" s="31"/>
    </row>
    <row r="1093" spans="11:13">
      <c r="K1093" s="31"/>
      <c r="L1093" s="31"/>
      <c r="M1093" s="31"/>
    </row>
    <row r="1094" spans="11:13">
      <c r="K1094" s="31"/>
      <c r="L1094" s="31"/>
      <c r="M1094" s="31"/>
    </row>
    <row r="1095" spans="11:13">
      <c r="K1095" s="31"/>
      <c r="L1095" s="31"/>
      <c r="M1095" s="31"/>
    </row>
    <row r="1096" spans="11:13">
      <c r="K1096" s="31"/>
      <c r="L1096" s="31"/>
      <c r="M1096" s="31"/>
    </row>
    <row r="1097" spans="11:13">
      <c r="K1097" s="31"/>
      <c r="L1097" s="31"/>
      <c r="M1097" s="31"/>
    </row>
    <row r="1098" spans="11:13">
      <c r="K1098" s="31"/>
      <c r="L1098" s="31"/>
      <c r="M1098" s="31"/>
    </row>
    <row r="1099" spans="11:13">
      <c r="K1099" s="31"/>
      <c r="L1099" s="31"/>
      <c r="M1099" s="31"/>
    </row>
    <row r="1100" spans="11:13">
      <c r="K1100" s="31"/>
      <c r="L1100" s="31"/>
      <c r="M1100" s="31"/>
    </row>
    <row r="1101" spans="11:13">
      <c r="K1101" s="31"/>
      <c r="L1101" s="31"/>
      <c r="M1101" s="31"/>
    </row>
    <row r="1102" spans="11:13">
      <c r="K1102" s="31"/>
      <c r="L1102" s="31"/>
      <c r="M1102" s="31"/>
    </row>
    <row r="1103" spans="11:13">
      <c r="K1103" s="31"/>
      <c r="L1103" s="31"/>
      <c r="M1103" s="31"/>
    </row>
    <row r="1104" spans="11:13">
      <c r="K1104" s="31"/>
      <c r="L1104" s="31"/>
      <c r="M1104" s="31"/>
    </row>
    <row r="1105" spans="11:13">
      <c r="K1105" s="31"/>
      <c r="L1105" s="31"/>
      <c r="M1105" s="31"/>
    </row>
    <row r="1106" spans="11:13">
      <c r="K1106" s="31"/>
      <c r="L1106" s="31"/>
      <c r="M1106" s="31"/>
    </row>
    <row r="1107" spans="11:13">
      <c r="K1107" s="31"/>
      <c r="L1107" s="31"/>
      <c r="M1107" s="31"/>
    </row>
    <row r="1108" spans="11:13">
      <c r="K1108" s="31"/>
      <c r="L1108" s="31"/>
      <c r="M1108" s="31"/>
    </row>
    <row r="1109" spans="11:13">
      <c r="K1109" s="31"/>
      <c r="L1109" s="31"/>
      <c r="M1109" s="31"/>
    </row>
    <row r="1110" spans="11:13">
      <c r="K1110" s="31"/>
      <c r="L1110" s="31"/>
      <c r="M1110" s="31"/>
    </row>
    <row r="1111" spans="11:13">
      <c r="K1111" s="31"/>
      <c r="L1111" s="31"/>
      <c r="M1111" s="31"/>
    </row>
    <row r="1112" spans="11:13">
      <c r="K1112" s="31"/>
      <c r="L1112" s="31"/>
      <c r="M1112" s="31"/>
    </row>
    <row r="1113" spans="11:13">
      <c r="K1113" s="31"/>
      <c r="L1113" s="31"/>
      <c r="M1113" s="31"/>
    </row>
    <row r="1114" spans="11:13">
      <c r="K1114" s="31"/>
      <c r="L1114" s="31"/>
      <c r="M1114" s="31"/>
    </row>
    <row r="1115" spans="11:13">
      <c r="K1115" s="31"/>
      <c r="L1115" s="31"/>
      <c r="M1115" s="31"/>
    </row>
    <row r="1116" spans="11:13">
      <c r="K1116" s="31"/>
      <c r="L1116" s="31"/>
      <c r="M1116" s="31"/>
    </row>
    <row r="1117" spans="11:13">
      <c r="K1117" s="31"/>
      <c r="L1117" s="31"/>
      <c r="M1117" s="31"/>
    </row>
    <row r="1118" spans="11:13">
      <c r="K1118" s="31"/>
      <c r="L1118" s="31"/>
      <c r="M1118" s="31"/>
    </row>
    <row r="1119" spans="11:13">
      <c r="K1119" s="31"/>
      <c r="L1119" s="31"/>
      <c r="M1119" s="31"/>
    </row>
    <row r="1120" spans="11:13">
      <c r="K1120" s="31"/>
      <c r="L1120" s="31"/>
      <c r="M1120" s="31"/>
    </row>
    <row r="1121" spans="11:13">
      <c r="K1121" s="31"/>
      <c r="L1121" s="31"/>
      <c r="M1121" s="31"/>
    </row>
    <row r="1122" spans="11:13">
      <c r="K1122" s="31"/>
      <c r="L1122" s="31"/>
      <c r="M1122" s="31"/>
    </row>
    <row r="1123" spans="11:13">
      <c r="K1123" s="31"/>
      <c r="L1123" s="31"/>
      <c r="M1123" s="31"/>
    </row>
    <row r="1124" spans="11:13">
      <c r="K1124" s="31"/>
      <c r="L1124" s="31"/>
      <c r="M1124" s="31"/>
    </row>
    <row r="1125" spans="11:13">
      <c r="K1125" s="31"/>
      <c r="L1125" s="31"/>
      <c r="M1125" s="31"/>
    </row>
    <row r="1126" spans="11:13">
      <c r="K1126" s="31"/>
      <c r="L1126" s="31"/>
      <c r="M1126" s="31"/>
    </row>
    <row r="1127" spans="11:13">
      <c r="K1127" s="31"/>
      <c r="L1127" s="31"/>
      <c r="M1127" s="31"/>
    </row>
    <row r="1128" spans="11:13">
      <c r="K1128" s="31"/>
      <c r="L1128" s="31"/>
      <c r="M1128" s="31"/>
    </row>
    <row r="1129" spans="11:13">
      <c r="K1129" s="31"/>
      <c r="L1129" s="31"/>
      <c r="M1129" s="31"/>
    </row>
    <row r="1130" spans="11:13">
      <c r="K1130" s="31"/>
      <c r="L1130" s="31"/>
      <c r="M1130" s="31"/>
    </row>
    <row r="1131" spans="11:13">
      <c r="K1131" s="31"/>
      <c r="L1131" s="31"/>
      <c r="M1131" s="31"/>
    </row>
    <row r="1132" spans="11:13">
      <c r="K1132" s="31"/>
      <c r="L1132" s="31"/>
      <c r="M1132" s="31"/>
    </row>
    <row r="1133" spans="11:13">
      <c r="K1133" s="31"/>
      <c r="L1133" s="31"/>
      <c r="M1133" s="31"/>
    </row>
    <row r="1134" spans="11:13">
      <c r="K1134" s="31"/>
      <c r="L1134" s="31"/>
      <c r="M1134" s="31"/>
    </row>
    <row r="1135" spans="11:13">
      <c r="K1135" s="31"/>
      <c r="L1135" s="31"/>
      <c r="M1135" s="31"/>
    </row>
    <row r="1136" spans="11:13">
      <c r="K1136" s="31"/>
      <c r="L1136" s="31"/>
      <c r="M1136" s="31"/>
    </row>
    <row r="1137" spans="11:13">
      <c r="K1137" s="31"/>
      <c r="L1137" s="31"/>
      <c r="M1137" s="31"/>
    </row>
    <row r="1138" spans="11:13">
      <c r="K1138" s="31"/>
      <c r="L1138" s="31"/>
      <c r="M1138" s="31"/>
    </row>
    <row r="1139" spans="11:13">
      <c r="K1139" s="31"/>
      <c r="L1139" s="31"/>
      <c r="M1139" s="31"/>
    </row>
    <row r="1140" spans="11:13">
      <c r="K1140" s="31"/>
      <c r="L1140" s="31"/>
      <c r="M1140" s="31"/>
    </row>
    <row r="1141" spans="11:13">
      <c r="K1141" s="31"/>
      <c r="L1141" s="31"/>
      <c r="M1141" s="31"/>
    </row>
    <row r="1142" spans="11:13">
      <c r="K1142" s="31"/>
      <c r="L1142" s="31"/>
      <c r="M1142" s="31"/>
    </row>
    <row r="1143" spans="11:13">
      <c r="K1143" s="31"/>
      <c r="L1143" s="31"/>
      <c r="M1143" s="31"/>
    </row>
    <row r="1144" spans="11:13">
      <c r="K1144" s="31"/>
      <c r="L1144" s="31"/>
      <c r="M1144" s="31"/>
    </row>
    <row r="1145" spans="11:13">
      <c r="K1145" s="31"/>
      <c r="L1145" s="31"/>
      <c r="M1145" s="31"/>
    </row>
    <row r="1146" spans="11:13">
      <c r="K1146" s="31"/>
      <c r="L1146" s="31"/>
      <c r="M1146" s="31"/>
    </row>
    <row r="1147" spans="11:13">
      <c r="K1147" s="31"/>
      <c r="L1147" s="31"/>
      <c r="M1147" s="31"/>
    </row>
    <row r="1148" spans="11:13">
      <c r="K1148" s="31"/>
      <c r="L1148" s="31"/>
      <c r="M1148" s="31"/>
    </row>
    <row r="1149" spans="11:13">
      <c r="K1149" s="31"/>
      <c r="L1149" s="31"/>
      <c r="M1149" s="31"/>
    </row>
    <row r="1150" spans="11:13">
      <c r="K1150" s="31"/>
      <c r="L1150" s="31"/>
      <c r="M1150" s="31"/>
    </row>
    <row r="1151" spans="11:13">
      <c r="K1151" s="31"/>
      <c r="L1151" s="31"/>
      <c r="M1151" s="31"/>
    </row>
    <row r="1152" spans="11:13">
      <c r="K1152" s="31"/>
      <c r="L1152" s="31"/>
      <c r="M1152" s="31"/>
    </row>
    <row r="1153" spans="11:13">
      <c r="K1153" s="31"/>
      <c r="L1153" s="31"/>
      <c r="M1153" s="31"/>
    </row>
    <row r="1154" spans="11:13">
      <c r="K1154" s="31"/>
      <c r="L1154" s="31"/>
      <c r="M1154" s="31"/>
    </row>
    <row r="1155" spans="11:13">
      <c r="K1155" s="31"/>
      <c r="L1155" s="31"/>
      <c r="M1155" s="31"/>
    </row>
    <row r="1156" spans="11:13">
      <c r="K1156" s="31"/>
      <c r="L1156" s="31"/>
      <c r="M1156" s="31"/>
    </row>
    <row r="1157" spans="11:13">
      <c r="K1157" s="31"/>
      <c r="L1157" s="31"/>
      <c r="M1157" s="31"/>
    </row>
    <row r="1158" spans="11:13">
      <c r="K1158" s="31"/>
      <c r="L1158" s="31"/>
      <c r="M1158" s="31"/>
    </row>
    <row r="1159" spans="11:13">
      <c r="K1159" s="31"/>
      <c r="L1159" s="31"/>
      <c r="M1159" s="31"/>
    </row>
    <row r="1160" spans="11:13">
      <c r="K1160" s="31"/>
      <c r="L1160" s="31"/>
      <c r="M1160" s="31"/>
    </row>
    <row r="1161" spans="11:13">
      <c r="K1161" s="31"/>
      <c r="L1161" s="31"/>
      <c r="M1161" s="31"/>
    </row>
    <row r="1162" spans="11:13">
      <c r="K1162" s="31"/>
      <c r="L1162" s="31"/>
      <c r="M1162" s="31"/>
    </row>
    <row r="1163" spans="11:13">
      <c r="K1163" s="31"/>
      <c r="L1163" s="31"/>
      <c r="M1163" s="31"/>
    </row>
    <row r="1164" spans="11:13">
      <c r="K1164" s="31"/>
      <c r="L1164" s="31"/>
      <c r="M1164" s="31"/>
    </row>
    <row r="1165" spans="11:13">
      <c r="K1165" s="31"/>
      <c r="L1165" s="31"/>
      <c r="M1165" s="31"/>
    </row>
    <row r="1166" spans="11:13">
      <c r="K1166" s="31"/>
      <c r="L1166" s="31"/>
      <c r="M1166" s="31"/>
    </row>
    <row r="1167" spans="11:13">
      <c r="K1167" s="31"/>
      <c r="L1167" s="31"/>
      <c r="M1167" s="31"/>
    </row>
    <row r="1168" spans="11:13">
      <c r="K1168" s="31"/>
      <c r="L1168" s="31"/>
      <c r="M1168" s="31"/>
    </row>
    <row r="1169" spans="11:13">
      <c r="K1169" s="31"/>
      <c r="L1169" s="31"/>
      <c r="M1169" s="31"/>
    </row>
    <row r="1170" spans="11:13">
      <c r="K1170" s="31"/>
      <c r="L1170" s="31"/>
      <c r="M1170" s="31"/>
    </row>
    <row r="1171" spans="11:13">
      <c r="K1171" s="31"/>
      <c r="L1171" s="31"/>
      <c r="M1171" s="31"/>
    </row>
    <row r="1172" spans="11:13">
      <c r="K1172" s="31"/>
      <c r="L1172" s="31"/>
      <c r="M1172" s="31"/>
    </row>
    <row r="1173" spans="11:13">
      <c r="K1173" s="31"/>
      <c r="L1173" s="31"/>
      <c r="M1173" s="31"/>
    </row>
    <row r="1174" spans="11:13">
      <c r="K1174" s="31"/>
      <c r="L1174" s="31"/>
      <c r="M1174" s="31"/>
    </row>
    <row r="1175" spans="11:13">
      <c r="K1175" s="31"/>
      <c r="L1175" s="31"/>
      <c r="M1175" s="31"/>
    </row>
    <row r="1176" spans="11:13">
      <c r="K1176" s="31"/>
      <c r="L1176" s="31"/>
      <c r="M1176" s="31"/>
    </row>
    <row r="1177" spans="11:13">
      <c r="K1177" s="31"/>
      <c r="L1177" s="31"/>
      <c r="M1177" s="31"/>
    </row>
    <row r="1178" spans="11:13">
      <c r="K1178" s="31"/>
      <c r="L1178" s="31"/>
      <c r="M1178" s="31"/>
    </row>
    <row r="1179" spans="11:13">
      <c r="K1179" s="31"/>
      <c r="L1179" s="31"/>
      <c r="M1179" s="31"/>
    </row>
    <row r="1180" spans="11:13">
      <c r="K1180" s="31"/>
      <c r="L1180" s="31"/>
      <c r="M1180" s="31"/>
    </row>
    <row r="1181" spans="11:13">
      <c r="K1181" s="31"/>
      <c r="L1181" s="31"/>
      <c r="M1181" s="31"/>
    </row>
    <row r="1182" spans="11:13">
      <c r="K1182" s="31"/>
      <c r="L1182" s="31"/>
      <c r="M1182" s="31"/>
    </row>
    <row r="1183" spans="11:13">
      <c r="K1183" s="31"/>
      <c r="L1183" s="31"/>
      <c r="M1183" s="31"/>
    </row>
    <row r="1184" spans="11:13">
      <c r="K1184" s="31"/>
      <c r="L1184" s="31"/>
      <c r="M1184" s="31"/>
    </row>
    <row r="1185" spans="11:13">
      <c r="K1185" s="31"/>
      <c r="L1185" s="31"/>
      <c r="M1185" s="31"/>
    </row>
    <row r="1186" spans="11:13">
      <c r="K1186" s="31"/>
      <c r="L1186" s="31"/>
      <c r="M1186" s="31"/>
    </row>
    <row r="1187" spans="11:13">
      <c r="K1187" s="31"/>
      <c r="L1187" s="31"/>
      <c r="M1187" s="31"/>
    </row>
    <row r="1188" spans="11:13">
      <c r="K1188" s="31"/>
      <c r="L1188" s="31"/>
      <c r="M1188" s="31"/>
    </row>
    <row r="1189" spans="11:13">
      <c r="K1189" s="31"/>
      <c r="L1189" s="31"/>
      <c r="M1189" s="31"/>
    </row>
    <row r="1190" spans="11:13">
      <c r="K1190" s="31"/>
      <c r="L1190" s="31"/>
      <c r="M1190" s="31"/>
    </row>
    <row r="1191" spans="11:13">
      <c r="K1191" s="31"/>
      <c r="L1191" s="31"/>
      <c r="M1191" s="31"/>
    </row>
    <row r="1192" spans="11:13">
      <c r="K1192" s="31"/>
      <c r="L1192" s="31"/>
      <c r="M1192" s="31"/>
    </row>
    <row r="1193" spans="11:13">
      <c r="K1193" s="31"/>
      <c r="L1193" s="31"/>
      <c r="M1193" s="31"/>
    </row>
    <row r="1194" spans="11:13">
      <c r="K1194" s="31"/>
      <c r="L1194" s="31"/>
      <c r="M1194" s="31"/>
    </row>
    <row r="1195" spans="11:13">
      <c r="K1195" s="31"/>
      <c r="L1195" s="31"/>
      <c r="M1195" s="31"/>
    </row>
    <row r="1196" spans="11:13">
      <c r="K1196" s="31"/>
      <c r="L1196" s="31"/>
      <c r="M1196" s="31"/>
    </row>
    <row r="1197" spans="11:13">
      <c r="K1197" s="31"/>
      <c r="L1197" s="31"/>
      <c r="M1197" s="31"/>
    </row>
    <row r="1198" spans="11:13">
      <c r="K1198" s="31"/>
      <c r="L1198" s="31"/>
      <c r="M1198" s="31"/>
    </row>
    <row r="1199" spans="11:13">
      <c r="K1199" s="31"/>
      <c r="L1199" s="31"/>
      <c r="M1199" s="31"/>
    </row>
    <row r="1200" spans="11:13">
      <c r="K1200" s="31"/>
      <c r="L1200" s="31"/>
      <c r="M1200" s="31"/>
    </row>
    <row r="1201" spans="11:13">
      <c r="K1201" s="31"/>
      <c r="L1201" s="31"/>
      <c r="M1201" s="31"/>
    </row>
    <row r="1202" spans="11:13">
      <c r="K1202" s="31"/>
      <c r="L1202" s="31"/>
      <c r="M1202" s="31"/>
    </row>
    <row r="1203" spans="11:13">
      <c r="K1203" s="31"/>
      <c r="L1203" s="31"/>
      <c r="M1203" s="31"/>
    </row>
    <row r="1204" spans="11:13">
      <c r="K1204" s="31"/>
      <c r="L1204" s="31"/>
      <c r="M1204" s="31"/>
    </row>
    <row r="1205" spans="11:13">
      <c r="K1205" s="31"/>
      <c r="L1205" s="31"/>
      <c r="M1205" s="31"/>
    </row>
    <row r="1206" spans="11:13">
      <c r="K1206" s="31"/>
      <c r="L1206" s="31"/>
      <c r="M1206" s="31"/>
    </row>
    <row r="1207" spans="11:13">
      <c r="K1207" s="31"/>
      <c r="L1207" s="31"/>
      <c r="M1207" s="31"/>
    </row>
    <row r="1208" spans="11:13">
      <c r="K1208" s="31"/>
      <c r="L1208" s="31"/>
      <c r="M1208" s="31"/>
    </row>
    <row r="1209" spans="11:13">
      <c r="K1209" s="31"/>
      <c r="L1209" s="31"/>
      <c r="M1209" s="31"/>
    </row>
    <row r="1210" spans="11:13">
      <c r="K1210" s="31"/>
      <c r="L1210" s="31"/>
      <c r="M1210" s="31"/>
    </row>
    <row r="1211" spans="11:13">
      <c r="K1211" s="31"/>
      <c r="L1211" s="31"/>
      <c r="M1211" s="31"/>
    </row>
    <row r="1212" spans="11:13">
      <c r="K1212" s="31"/>
      <c r="L1212" s="31"/>
      <c r="M1212" s="31"/>
    </row>
    <row r="1213" spans="11:13">
      <c r="K1213" s="31"/>
      <c r="L1213" s="31"/>
      <c r="M1213" s="31"/>
    </row>
    <row r="1214" spans="11:13">
      <c r="K1214" s="31"/>
      <c r="L1214" s="31"/>
      <c r="M1214" s="31"/>
    </row>
    <row r="1215" spans="11:13">
      <c r="K1215" s="31"/>
      <c r="L1215" s="31"/>
      <c r="M1215" s="31"/>
    </row>
    <row r="1216" spans="11:13">
      <c r="K1216" s="31"/>
      <c r="L1216" s="31"/>
      <c r="M1216" s="31"/>
    </row>
    <row r="1217" spans="11:13">
      <c r="K1217" s="31"/>
      <c r="L1217" s="31"/>
      <c r="M1217" s="31"/>
    </row>
    <row r="1218" spans="11:13">
      <c r="K1218" s="31"/>
      <c r="L1218" s="31"/>
      <c r="M1218" s="31"/>
    </row>
    <row r="1219" spans="11:13">
      <c r="K1219" s="31"/>
      <c r="L1219" s="31"/>
      <c r="M1219" s="31"/>
    </row>
    <row r="1220" spans="11:13">
      <c r="K1220" s="31"/>
      <c r="L1220" s="31"/>
      <c r="M1220" s="31"/>
    </row>
    <row r="1221" spans="11:13">
      <c r="K1221" s="31"/>
      <c r="L1221" s="31"/>
      <c r="M1221" s="31"/>
    </row>
    <row r="1222" spans="11:13">
      <c r="K1222" s="31"/>
      <c r="L1222" s="31"/>
      <c r="M1222" s="31"/>
    </row>
    <row r="1223" spans="11:13">
      <c r="K1223" s="31"/>
      <c r="L1223" s="31"/>
      <c r="M1223" s="31"/>
    </row>
    <row r="1224" spans="11:13">
      <c r="K1224" s="31"/>
      <c r="L1224" s="31"/>
      <c r="M1224" s="31"/>
    </row>
    <row r="1225" spans="11:13">
      <c r="K1225" s="31"/>
      <c r="L1225" s="31"/>
      <c r="M1225" s="31"/>
    </row>
    <row r="1226" spans="11:13">
      <c r="K1226" s="31"/>
      <c r="L1226" s="31"/>
      <c r="M1226" s="31"/>
    </row>
    <row r="1227" spans="11:13">
      <c r="K1227" s="31"/>
      <c r="L1227" s="31"/>
      <c r="M1227" s="31"/>
    </row>
    <row r="1228" spans="11:13">
      <c r="K1228" s="31"/>
      <c r="L1228" s="31"/>
      <c r="M1228" s="31"/>
    </row>
    <row r="1229" spans="11:13">
      <c r="K1229" s="31"/>
      <c r="L1229" s="31"/>
      <c r="M1229" s="31"/>
    </row>
    <row r="1230" spans="11:13">
      <c r="K1230" s="31"/>
      <c r="L1230" s="31"/>
      <c r="M1230" s="31"/>
    </row>
    <row r="1231" spans="11:13">
      <c r="K1231" s="31"/>
      <c r="L1231" s="31"/>
      <c r="M1231" s="31"/>
    </row>
    <row r="1232" spans="11:13">
      <c r="K1232" s="31"/>
      <c r="L1232" s="31"/>
      <c r="M1232" s="31"/>
    </row>
    <row r="1233" spans="11:13">
      <c r="K1233" s="31"/>
      <c r="L1233" s="31"/>
      <c r="M1233" s="31"/>
    </row>
    <row r="1234" spans="11:13">
      <c r="K1234" s="31"/>
      <c r="L1234" s="31"/>
      <c r="M1234" s="31"/>
    </row>
    <row r="1235" spans="11:13">
      <c r="K1235" s="31"/>
      <c r="L1235" s="31"/>
      <c r="M1235" s="31"/>
    </row>
    <row r="1236" spans="11:13">
      <c r="K1236" s="31"/>
      <c r="L1236" s="31"/>
      <c r="M1236" s="31"/>
    </row>
    <row r="1237" spans="11:13">
      <c r="K1237" s="31"/>
      <c r="L1237" s="31"/>
      <c r="M1237" s="31"/>
    </row>
    <row r="1238" spans="11:13">
      <c r="K1238" s="31"/>
      <c r="L1238" s="31"/>
      <c r="M1238" s="31"/>
    </row>
    <row r="1239" spans="11:13">
      <c r="K1239" s="31"/>
      <c r="L1239" s="31"/>
      <c r="M1239" s="31"/>
    </row>
    <row r="1240" spans="11:13">
      <c r="K1240" s="31"/>
      <c r="L1240" s="31"/>
      <c r="M1240" s="31"/>
    </row>
    <row r="1241" spans="11:13">
      <c r="K1241" s="31"/>
      <c r="L1241" s="31"/>
      <c r="M1241" s="31"/>
    </row>
    <row r="1242" spans="11:13">
      <c r="K1242" s="31"/>
      <c r="L1242" s="31"/>
      <c r="M1242" s="31"/>
    </row>
    <row r="1243" spans="11:13">
      <c r="K1243" s="31"/>
      <c r="L1243" s="31"/>
      <c r="M1243" s="31"/>
    </row>
    <row r="1244" spans="11:13">
      <c r="K1244" s="31"/>
      <c r="L1244" s="31"/>
      <c r="M1244" s="31"/>
    </row>
    <row r="1245" spans="11:13">
      <c r="K1245" s="31"/>
      <c r="L1245" s="31"/>
      <c r="M1245" s="31"/>
    </row>
    <row r="1246" spans="11:13">
      <c r="K1246" s="31"/>
      <c r="L1246" s="31"/>
      <c r="M1246" s="31"/>
    </row>
    <row r="1247" spans="11:13">
      <c r="K1247" s="31"/>
      <c r="L1247" s="31"/>
      <c r="M1247" s="31"/>
    </row>
    <row r="1248" spans="11:13">
      <c r="K1248" s="31"/>
      <c r="L1248" s="31"/>
      <c r="M1248" s="31"/>
    </row>
    <row r="1249" spans="11:13">
      <c r="K1249" s="31"/>
      <c r="L1249" s="31"/>
      <c r="M1249" s="31"/>
    </row>
    <row r="1250" spans="11:13">
      <c r="K1250" s="31"/>
      <c r="L1250" s="31"/>
      <c r="M1250" s="31"/>
    </row>
    <row r="1251" spans="11:13">
      <c r="K1251" s="31"/>
      <c r="L1251" s="31"/>
      <c r="M1251" s="31"/>
    </row>
    <row r="1252" spans="11:13">
      <c r="K1252" s="31"/>
      <c r="L1252" s="31"/>
      <c r="M1252" s="31"/>
    </row>
    <row r="1253" spans="11:13">
      <c r="K1253" s="31"/>
      <c r="L1253" s="31"/>
      <c r="M1253" s="31"/>
    </row>
    <row r="1254" spans="11:13">
      <c r="K1254" s="31"/>
      <c r="L1254" s="31"/>
      <c r="M1254" s="31"/>
    </row>
    <row r="1255" spans="11:13">
      <c r="K1255" s="31"/>
      <c r="L1255" s="31"/>
      <c r="M1255" s="31"/>
    </row>
    <row r="1256" spans="11:13">
      <c r="K1256" s="31"/>
      <c r="L1256" s="31"/>
      <c r="M1256" s="31"/>
    </row>
    <row r="1257" spans="11:13">
      <c r="K1257" s="31"/>
      <c r="L1257" s="31"/>
      <c r="M1257" s="31"/>
    </row>
    <row r="1258" spans="11:13">
      <c r="K1258" s="31"/>
      <c r="L1258" s="31"/>
      <c r="M1258" s="31"/>
    </row>
    <row r="1259" spans="11:13">
      <c r="K1259" s="31"/>
      <c r="L1259" s="31"/>
      <c r="M1259" s="31"/>
    </row>
    <row r="1260" spans="11:13">
      <c r="K1260" s="31"/>
      <c r="L1260" s="31"/>
      <c r="M1260" s="31"/>
    </row>
    <row r="1261" spans="11:13">
      <c r="K1261" s="31"/>
      <c r="L1261" s="31"/>
      <c r="M1261" s="31"/>
    </row>
    <row r="1262" spans="11:13">
      <c r="K1262" s="31"/>
      <c r="L1262" s="31"/>
      <c r="M1262" s="31"/>
    </row>
    <row r="1263" spans="11:13">
      <c r="K1263" s="31"/>
      <c r="L1263" s="31"/>
      <c r="M1263" s="31"/>
    </row>
    <row r="1264" spans="11:13">
      <c r="K1264" s="31"/>
      <c r="L1264" s="31"/>
      <c r="M1264" s="31"/>
    </row>
    <row r="1265" spans="11:13">
      <c r="K1265" s="31"/>
      <c r="L1265" s="31"/>
      <c r="M1265" s="31"/>
    </row>
    <row r="1266" spans="11:13">
      <c r="K1266" s="31"/>
      <c r="L1266" s="31"/>
      <c r="M1266" s="31"/>
    </row>
    <row r="1267" spans="11:13">
      <c r="K1267" s="31"/>
      <c r="L1267" s="31"/>
      <c r="M1267" s="31"/>
    </row>
    <row r="1268" spans="11:13">
      <c r="K1268" s="31"/>
      <c r="L1268" s="31"/>
      <c r="M1268" s="31"/>
    </row>
    <row r="1269" spans="11:13">
      <c r="K1269" s="31"/>
      <c r="L1269" s="31"/>
      <c r="M1269" s="31"/>
    </row>
    <row r="1270" spans="11:13">
      <c r="K1270" s="31"/>
      <c r="L1270" s="31"/>
      <c r="M1270" s="31"/>
    </row>
    <row r="1271" spans="11:13">
      <c r="K1271" s="31"/>
      <c r="L1271" s="31"/>
      <c r="M1271" s="31"/>
    </row>
    <row r="1272" spans="11:13">
      <c r="K1272" s="31"/>
      <c r="L1272" s="31"/>
      <c r="M1272" s="31"/>
    </row>
    <row r="1273" spans="11:13">
      <c r="K1273" s="31"/>
      <c r="L1273" s="31"/>
      <c r="M1273" s="31"/>
    </row>
    <row r="1274" spans="11:13">
      <c r="K1274" s="31"/>
      <c r="L1274" s="31"/>
      <c r="M1274" s="31"/>
    </row>
    <row r="1275" spans="11:13">
      <c r="K1275" s="31"/>
      <c r="L1275" s="31"/>
      <c r="M1275" s="31"/>
    </row>
    <row r="1276" spans="11:13">
      <c r="K1276" s="31"/>
      <c r="L1276" s="31"/>
      <c r="M1276" s="31"/>
    </row>
  </sheetData>
  <mergeCells count="10">
    <mergeCell ref="I4:M4"/>
    <mergeCell ref="B5:G5"/>
    <mergeCell ref="I5:M5"/>
    <mergeCell ref="N5:O5"/>
    <mergeCell ref="C8:E8"/>
    <mergeCell ref="C9:C10"/>
    <mergeCell ref="D9:D10"/>
    <mergeCell ref="E9:E10"/>
    <mergeCell ref="G9:G10"/>
    <mergeCell ref="B4:G4"/>
  </mergeCells>
  <printOptions horizontalCentered="1" verticalCentered="1"/>
  <pageMargins left="0.78740157480314965" right="0.19685039370078741" top="0.59055118110236227" bottom="0.59055118110236227" header="0.51181102362204722" footer="0.31496062992125984"/>
  <pageSetup paperSize="9" scale="58" orientation="portrait" r:id="rId1"/>
  <headerFooter alignWithMargins="0"/>
  <colBreaks count="3" manualBreakCount="3">
    <brk id="7" max="60" man="1"/>
    <brk id="8" max="60" man="1"/>
    <brk id="1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showGridLines="0" showZeros="0" view="pageBreakPreview" topLeftCell="A12" zoomScale="60" zoomScaleNormal="60" workbookViewId="0">
      <selection activeCell="A31" sqref="A31:XFD41"/>
    </sheetView>
  </sheetViews>
  <sheetFormatPr baseColWidth="10" defaultColWidth="11.54296875" defaultRowHeight="15.6"/>
  <cols>
    <col min="1" max="2" width="12.36328125" style="14" customWidth="1"/>
    <col min="3" max="3" width="12.453125" style="14" customWidth="1"/>
    <col min="4" max="4" width="17.90625" style="14" customWidth="1"/>
    <col min="5" max="5" width="18" style="14" customWidth="1"/>
    <col min="6" max="6" width="16.453125" style="14" bestFit="1" customWidth="1"/>
    <col min="7" max="7" width="14.54296875" style="14" customWidth="1"/>
    <col min="8" max="8" width="14.08984375" style="14" customWidth="1"/>
    <col min="9" max="9" width="16" style="14" customWidth="1"/>
    <col min="10" max="10" width="15.6328125" style="14" customWidth="1"/>
    <col min="11" max="11" width="14.36328125" style="14" customWidth="1"/>
    <col min="12" max="16384" width="11.54296875" style="14"/>
  </cols>
  <sheetData>
    <row r="1" spans="1:11" ht="18">
      <c r="A1" s="1" t="s">
        <v>0</v>
      </c>
    </row>
    <row r="2" spans="1:11" ht="18">
      <c r="A2" s="1" t="s">
        <v>1</v>
      </c>
      <c r="I2" s="533"/>
      <c r="K2" s="308"/>
    </row>
    <row r="3" spans="1:11">
      <c r="A3" s="534"/>
      <c r="C3" s="439"/>
      <c r="D3" s="439"/>
    </row>
    <row r="5" spans="1:11" ht="24.75" customHeight="1">
      <c r="A5" s="677" t="s">
        <v>448</v>
      </c>
      <c r="B5" s="677"/>
      <c r="C5" s="677"/>
      <c r="D5" s="677"/>
      <c r="E5" s="677"/>
      <c r="F5" s="677"/>
      <c r="G5" s="677"/>
      <c r="H5" s="677"/>
      <c r="I5" s="677"/>
      <c r="J5" s="677"/>
      <c r="K5" s="677"/>
    </row>
    <row r="6" spans="1:11" ht="22.8">
      <c r="E6" s="535"/>
      <c r="F6" s="535"/>
      <c r="G6" s="535"/>
      <c r="H6" s="535"/>
      <c r="I6" s="535"/>
    </row>
    <row r="7" spans="1:11" ht="22.8">
      <c r="E7" s="535"/>
      <c r="F7" s="535"/>
      <c r="G7" s="535"/>
      <c r="H7" s="535"/>
      <c r="I7" s="535"/>
    </row>
    <row r="8" spans="1:11" ht="16.2" thickBot="1">
      <c r="K8" s="384" t="str">
        <f>+'B5'!G9</f>
        <v>Exercice du 1er janvier 2017 au 31 décembre 2017</v>
      </c>
    </row>
    <row r="9" spans="1:11" ht="21.9" customHeight="1">
      <c r="A9" s="711" t="s">
        <v>449</v>
      </c>
      <c r="B9" s="712"/>
      <c r="C9" s="713"/>
      <c r="D9" s="720" t="s">
        <v>422</v>
      </c>
      <c r="E9" s="723" t="s">
        <v>450</v>
      </c>
      <c r="F9" s="724"/>
      <c r="G9" s="725"/>
      <c r="H9" s="723" t="s">
        <v>451</v>
      </c>
      <c r="I9" s="724"/>
      <c r="J9" s="724"/>
      <c r="K9" s="726"/>
    </row>
    <row r="10" spans="1:11" ht="21.9" customHeight="1">
      <c r="A10" s="714"/>
      <c r="B10" s="715"/>
      <c r="C10" s="716"/>
      <c r="D10" s="721"/>
      <c r="E10" s="702" t="s">
        <v>452</v>
      </c>
      <c r="F10" s="702" t="s">
        <v>453</v>
      </c>
      <c r="G10" s="702" t="s">
        <v>454</v>
      </c>
      <c r="H10" s="702" t="s">
        <v>455</v>
      </c>
      <c r="I10" s="702" t="s">
        <v>456</v>
      </c>
      <c r="J10" s="702" t="s">
        <v>457</v>
      </c>
      <c r="K10" s="705" t="s">
        <v>458</v>
      </c>
    </row>
    <row r="11" spans="1:11" ht="21.9" customHeight="1">
      <c r="A11" s="714"/>
      <c r="B11" s="715"/>
      <c r="C11" s="716"/>
      <c r="D11" s="721"/>
      <c r="E11" s="703"/>
      <c r="F11" s="703"/>
      <c r="G11" s="703"/>
      <c r="H11" s="703"/>
      <c r="I11" s="703"/>
      <c r="J11" s="703"/>
      <c r="K11" s="706"/>
    </row>
    <row r="12" spans="1:11" ht="21.9" customHeight="1">
      <c r="A12" s="717"/>
      <c r="B12" s="718"/>
      <c r="C12" s="719"/>
      <c r="D12" s="722"/>
      <c r="E12" s="704"/>
      <c r="F12" s="704"/>
      <c r="G12" s="704"/>
      <c r="H12" s="704"/>
      <c r="I12" s="704"/>
      <c r="J12" s="704"/>
      <c r="K12" s="707"/>
    </row>
    <row r="13" spans="1:11" ht="21.9" customHeight="1">
      <c r="A13" s="536"/>
      <c r="B13" s="537"/>
      <c r="C13" s="538"/>
      <c r="D13" s="539"/>
      <c r="E13" s="540"/>
      <c r="F13" s="540"/>
      <c r="G13" s="540"/>
      <c r="H13" s="540"/>
      <c r="I13" s="540"/>
      <c r="J13" s="540"/>
      <c r="K13" s="541"/>
    </row>
    <row r="14" spans="1:11" ht="21.9" customHeight="1">
      <c r="A14" s="708" t="s">
        <v>459</v>
      </c>
      <c r="B14" s="709"/>
      <c r="C14" s="710"/>
      <c r="D14" s="542">
        <f t="shared" ref="D14:J14" si="0">SUM(D16:D18)</f>
        <v>8484746.6899999995</v>
      </c>
      <c r="E14" s="543">
        <f t="shared" si="0"/>
        <v>6801218.919999999</v>
      </c>
      <c r="F14" s="543">
        <f t="shared" si="0"/>
        <v>1683527.77</v>
      </c>
      <c r="G14" s="543">
        <f t="shared" si="0"/>
        <v>367892.64</v>
      </c>
      <c r="H14" s="543">
        <f t="shared" si="0"/>
        <v>0</v>
      </c>
      <c r="I14" s="543">
        <f t="shared" si="0"/>
        <v>0</v>
      </c>
      <c r="J14" s="543">
        <f t="shared" si="0"/>
        <v>0</v>
      </c>
      <c r="K14" s="544">
        <v>0</v>
      </c>
    </row>
    <row r="15" spans="1:11" ht="21.9" customHeight="1">
      <c r="A15" s="545"/>
      <c r="B15" s="546"/>
      <c r="C15" s="547"/>
      <c r="D15" s="548"/>
      <c r="E15" s="549"/>
      <c r="F15" s="549"/>
      <c r="G15" s="549"/>
      <c r="H15" s="549"/>
      <c r="I15" s="549"/>
      <c r="J15" s="549"/>
      <c r="K15" s="550"/>
    </row>
    <row r="16" spans="1:11" ht="21.9" customHeight="1">
      <c r="A16" s="551" t="s">
        <v>460</v>
      </c>
      <c r="B16" s="546"/>
      <c r="C16" s="547"/>
      <c r="D16" s="548">
        <f>+BILAN!C29</f>
        <v>6899314.6499999994</v>
      </c>
      <c r="E16" s="549">
        <f>+D16-F16</f>
        <v>5215786.879999999</v>
      </c>
      <c r="F16" s="549">
        <f>+'[7]241130 au 31 12 2017'!$D$41+'[8]P HABITAT SBM   AU 31 12 2017'!$AT$44</f>
        <v>1683527.77</v>
      </c>
      <c r="G16" s="549">
        <f>+BILAN!D29</f>
        <v>367892.64</v>
      </c>
      <c r="H16" s="549"/>
      <c r="I16" s="549"/>
      <c r="J16" s="549"/>
      <c r="K16" s="550"/>
    </row>
    <row r="17" spans="1:12" ht="21.9" customHeight="1">
      <c r="A17" s="545"/>
      <c r="B17" s="546"/>
      <c r="C17" s="547"/>
      <c r="D17" s="548"/>
      <c r="E17" s="549"/>
      <c r="F17" s="549"/>
      <c r="G17" s="549"/>
      <c r="H17" s="549"/>
      <c r="I17" s="549"/>
      <c r="J17" s="549"/>
      <c r="K17" s="550"/>
    </row>
    <row r="18" spans="1:12" ht="21.9" customHeight="1">
      <c r="A18" s="545" t="s">
        <v>461</v>
      </c>
      <c r="B18" s="546"/>
      <c r="C18" s="547"/>
      <c r="D18" s="548">
        <f>+BILAN!C30</f>
        <v>1585432.04</v>
      </c>
      <c r="E18" s="549">
        <f>+D18-F18</f>
        <v>1585432.04</v>
      </c>
      <c r="F18" s="549">
        <v>0</v>
      </c>
      <c r="G18" s="549">
        <f>+BILAN!D30</f>
        <v>0</v>
      </c>
      <c r="H18" s="549"/>
      <c r="I18" s="549"/>
      <c r="J18" s="549"/>
      <c r="K18" s="550"/>
    </row>
    <row r="19" spans="1:12" ht="21.9" customHeight="1">
      <c r="A19" s="545"/>
      <c r="B19" s="546"/>
      <c r="C19" s="547"/>
      <c r="D19" s="548"/>
      <c r="E19" s="549"/>
      <c r="F19" s="549"/>
      <c r="G19" s="549"/>
      <c r="H19" s="549"/>
      <c r="I19" s="549"/>
      <c r="J19" s="549"/>
      <c r="K19" s="550"/>
    </row>
    <row r="20" spans="1:12" ht="21.9" customHeight="1">
      <c r="A20" s="545"/>
      <c r="B20" s="546"/>
      <c r="C20" s="547"/>
      <c r="D20" s="548"/>
      <c r="E20" s="549"/>
      <c r="F20" s="549"/>
      <c r="G20" s="549"/>
      <c r="H20" s="549"/>
      <c r="I20" s="549"/>
      <c r="J20" s="549"/>
      <c r="K20" s="550"/>
    </row>
    <row r="21" spans="1:12" ht="21.9" customHeight="1">
      <c r="A21" s="708" t="s">
        <v>462</v>
      </c>
      <c r="B21" s="709"/>
      <c r="C21" s="710"/>
      <c r="D21" s="552">
        <f t="shared" ref="D21:K21" si="1">SUM(D23:D29)</f>
        <v>514819493.51000011</v>
      </c>
      <c r="E21" s="552">
        <f t="shared" si="1"/>
        <v>31969706.630000003</v>
      </c>
      <c r="F21" s="552">
        <f t="shared" si="1"/>
        <v>482849786.88000011</v>
      </c>
      <c r="G21" s="552">
        <f t="shared" si="1"/>
        <v>36240067.684607454</v>
      </c>
      <c r="H21" s="552">
        <f t="shared" si="1"/>
        <v>6008787.0100000007</v>
      </c>
      <c r="I21" s="552">
        <f t="shared" si="1"/>
        <v>24697541.340000007</v>
      </c>
      <c r="J21" s="552">
        <f t="shared" si="1"/>
        <v>28336820.18</v>
      </c>
      <c r="K21" s="544">
        <f t="shared" si="1"/>
        <v>60179489.799999997</v>
      </c>
    </row>
    <row r="22" spans="1:12" ht="21.9" customHeight="1">
      <c r="A22" s="545"/>
      <c r="B22" s="546"/>
      <c r="C22" s="547"/>
      <c r="D22" s="548"/>
      <c r="E22" s="549"/>
      <c r="F22" s="549"/>
      <c r="G22" s="549"/>
      <c r="H22" s="553"/>
      <c r="I22" s="554"/>
      <c r="J22" s="554"/>
      <c r="K22" s="555"/>
    </row>
    <row r="23" spans="1:12" ht="21.9" customHeight="1">
      <c r="A23" s="545" t="s">
        <v>463</v>
      </c>
      <c r="B23" s="546"/>
      <c r="C23" s="547"/>
      <c r="D23" s="556">
        <f>+BILAN!C44</f>
        <v>8734773.1999999993</v>
      </c>
      <c r="E23" s="557">
        <f>+[9]B6!$E$23</f>
        <v>6390861.3499999996</v>
      </c>
      <c r="F23" s="557">
        <f t="shared" ref="F23:F28" si="2">+D23-E23</f>
        <v>2343911.8499999996</v>
      </c>
      <c r="G23" s="557">
        <f>+'[10]394100 31 12 17'!$I$15</f>
        <v>104046.15</v>
      </c>
      <c r="H23" s="556">
        <f>+[9]B6!$H$23</f>
        <v>417145.69</v>
      </c>
      <c r="I23" s="557"/>
      <c r="J23" s="557">
        <f>7334500</f>
        <v>7334500</v>
      </c>
      <c r="K23" s="558"/>
    </row>
    <row r="24" spans="1:12" ht="21.9" customHeight="1">
      <c r="A24" s="545" t="s">
        <v>464</v>
      </c>
      <c r="B24" s="546"/>
      <c r="C24" s="547"/>
      <c r="D24" s="556">
        <f>+BILAN!C45</f>
        <v>415234614.37000006</v>
      </c>
      <c r="E24" s="557">
        <f>+E31+E32</f>
        <v>24179931.75</v>
      </c>
      <c r="F24" s="557">
        <f t="shared" si="2"/>
        <v>391054682.62000006</v>
      </c>
      <c r="G24" s="557">
        <f>+G33</f>
        <v>35254956.765999973</v>
      </c>
      <c r="H24" s="557">
        <f>+'[11]ANALYSE CLIENTS 12 17 '!$AB$1902-SUM('[11]ANALYSE CLIENTS 12 17 '!$AB$1889:$AB$1891)</f>
        <v>5591641.3200000003</v>
      </c>
      <c r="I24" s="557"/>
      <c r="J24" s="557">
        <f>+'[11]CLTS GROUPE ok'!$C$12</f>
        <v>19305634.359999999</v>
      </c>
      <c r="K24" s="558">
        <f>+'[11]342500 EAR 12 -18 OK'!$L$103</f>
        <v>60179489.799999997</v>
      </c>
    </row>
    <row r="25" spans="1:12" ht="21.9" customHeight="1">
      <c r="A25" s="545" t="s">
        <v>465</v>
      </c>
      <c r="B25" s="546"/>
      <c r="C25" s="547"/>
      <c r="D25" s="556">
        <f>+BILAN!C46</f>
        <v>3551072.5599999996</v>
      </c>
      <c r="E25" s="557">
        <f>59712.04+25356.72</f>
        <v>85068.760000000009</v>
      </c>
      <c r="F25" s="557">
        <f t="shared" si="2"/>
        <v>3466003.8</v>
      </c>
      <c r="G25" s="557"/>
      <c r="H25" s="556"/>
      <c r="I25" s="557"/>
      <c r="J25" s="557"/>
      <c r="K25" s="558"/>
    </row>
    <row r="26" spans="1:12" ht="21.9" customHeight="1">
      <c r="A26" s="545" t="s">
        <v>466</v>
      </c>
      <c r="B26" s="546"/>
      <c r="C26" s="547"/>
      <c r="D26" s="556">
        <f>+BILAN!C47</f>
        <v>24697541.340000007</v>
      </c>
      <c r="E26" s="557">
        <f>F34+452714.05</f>
        <v>823844.77</v>
      </c>
      <c r="F26" s="557">
        <f t="shared" si="2"/>
        <v>23873696.570000008</v>
      </c>
      <c r="G26" s="557">
        <f>F34+452714.05</f>
        <v>823844.77</v>
      </c>
      <c r="H26" s="556"/>
      <c r="I26" s="557">
        <f>+D26</f>
        <v>24697541.340000007</v>
      </c>
      <c r="J26" s="557"/>
      <c r="K26" s="558"/>
    </row>
    <row r="27" spans="1:12" ht="21.9" customHeight="1">
      <c r="A27" s="545" t="s">
        <v>467</v>
      </c>
      <c r="B27" s="546"/>
      <c r="C27" s="547"/>
      <c r="D27" s="556">
        <f>+BILAN!C48</f>
        <v>0</v>
      </c>
      <c r="E27" s="557"/>
      <c r="F27" s="557">
        <f t="shared" si="2"/>
        <v>0</v>
      </c>
      <c r="G27" s="557"/>
      <c r="H27" s="556"/>
      <c r="I27" s="557"/>
      <c r="J27" s="557"/>
      <c r="K27" s="558"/>
    </row>
    <row r="28" spans="1:12" ht="21.9" customHeight="1">
      <c r="A28" s="545" t="s">
        <v>468</v>
      </c>
      <c r="B28" s="546"/>
      <c r="C28" s="547"/>
      <c r="D28" s="556">
        <f>+BILAN!C49</f>
        <v>59844694.350000001</v>
      </c>
      <c r="E28" s="557">
        <f>390000+100000</f>
        <v>490000</v>
      </c>
      <c r="F28" s="557">
        <f t="shared" si="2"/>
        <v>59354694.350000001</v>
      </c>
      <c r="G28" s="557">
        <f>+'[12]394800 2017'!$I$34</f>
        <v>57219.998607476999</v>
      </c>
      <c r="H28" s="556"/>
      <c r="I28" s="557"/>
      <c r="J28" s="557">
        <f>57220+1062728.25+284295.72+292441.85</f>
        <v>1696685.8199999998</v>
      </c>
      <c r="K28" s="558"/>
    </row>
    <row r="29" spans="1:12" ht="21.9" customHeight="1" thickBot="1">
      <c r="A29" s="559" t="s">
        <v>469</v>
      </c>
      <c r="B29" s="560"/>
      <c r="C29" s="561"/>
      <c r="D29" s="562">
        <f>+BILAN!C50</f>
        <v>2756797.69</v>
      </c>
      <c r="E29" s="563"/>
      <c r="F29" s="563">
        <f>+D29-E29-G29</f>
        <v>2756797.69</v>
      </c>
      <c r="G29" s="563"/>
      <c r="H29" s="562"/>
      <c r="I29" s="563"/>
      <c r="J29" s="563"/>
      <c r="K29" s="564"/>
    </row>
    <row r="30" spans="1:12">
      <c r="H30" s="565"/>
      <c r="I30" s="565"/>
      <c r="J30" s="565"/>
      <c r="K30" s="565"/>
      <c r="L30" s="53"/>
    </row>
    <row r="31" spans="1:12" hidden="1">
      <c r="E31" s="14">
        <f>'[11]ANALYSE CLIENTS 12 17 '!$Q$14028+'[11]provision clts 17'!$W$50-'[11]CONT SBM 342416 12- 17'!$AE$308+'[11]IMP SBM 342420 12 17'!$AJ$280-'[11]IMP SBM 342420 12 17'!$AE$278+'[11]CONT SIM 342423 12-17'!$Q$131+SUM('[11]342800 12 17 OK'!$E$16:$E$23)+'[11]342804 SUSPENS 12-17 OK'!$E$323+'[11] 342805 SUSPENS CHQ IMP 12 17'!$M$48</f>
        <v>24179931.75</v>
      </c>
      <c r="F31" s="31"/>
      <c r="G31" s="14">
        <f>'[11]provision clts 17'!$X$75-'[11]provision clts 17'!$AA$58-'[11]provision clts 17'!$AA$50</f>
        <v>9928254.4216666594</v>
      </c>
      <c r="H31" s="53"/>
      <c r="I31" s="53"/>
      <c r="J31" s="53"/>
      <c r="K31" s="53"/>
      <c r="L31" s="53"/>
    </row>
    <row r="32" spans="1:12" hidden="1">
      <c r="G32" s="14">
        <f>+G31*1.2</f>
        <v>11913905.305999991</v>
      </c>
    </row>
    <row r="33" spans="6:7" hidden="1">
      <c r="G33" s="14">
        <f>+G32+'[11]provision clts 17'!$W$58+'[11]provision clts 17'!$W$50</f>
        <v>35254956.765999973</v>
      </c>
    </row>
    <row r="34" spans="6:7" hidden="1">
      <c r="F34" s="14">
        <f>+'[13]395000  12 2017'!$G$13</f>
        <v>371130.72</v>
      </c>
    </row>
    <row r="35" spans="6:7" hidden="1"/>
    <row r="36" spans="6:7" hidden="1"/>
    <row r="37" spans="6:7" hidden="1"/>
    <row r="38" spans="6:7" hidden="1"/>
    <row r="39" spans="6:7" hidden="1"/>
    <row r="40" spans="6:7" hidden="1"/>
    <row r="41" spans="6:7" hidden="1"/>
  </sheetData>
  <mergeCells count="14">
    <mergeCell ref="J10:J12"/>
    <mergeCell ref="K10:K12"/>
    <mergeCell ref="A14:C14"/>
    <mergeCell ref="A21:C21"/>
    <mergeCell ref="A5:K5"/>
    <mergeCell ref="A9:C12"/>
    <mergeCell ref="D9:D12"/>
    <mergeCell ref="E9:G9"/>
    <mergeCell ref="H9:K9"/>
    <mergeCell ref="E10:E12"/>
    <mergeCell ref="F10:F12"/>
    <mergeCell ref="G10:G12"/>
    <mergeCell ref="H10:H12"/>
    <mergeCell ref="I10:I12"/>
  </mergeCells>
  <printOptions horizontalCentered="1" verticalCentered="1"/>
  <pageMargins left="0" right="0" top="0" bottom="0" header="0" footer="0"/>
  <pageSetup paperSize="9" scale="73" orientation="landscape" horizontalDpi="4294967292"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8"/>
  <sheetViews>
    <sheetView showGridLines="0" showZeros="0" view="pageBreakPreview" topLeftCell="A19" zoomScale="60" zoomScaleNormal="60" workbookViewId="0">
      <selection activeCell="E106" sqref="E106"/>
    </sheetView>
  </sheetViews>
  <sheetFormatPr baseColWidth="10" defaultColWidth="11.54296875" defaultRowHeight="15.6"/>
  <cols>
    <col min="1" max="3" width="11.54296875" style="14"/>
    <col min="4" max="4" width="22.08984375" style="14" bestFit="1" customWidth="1"/>
    <col min="5" max="5" width="20" style="14" customWidth="1"/>
    <col min="6" max="6" width="22.08984375" style="14" bestFit="1" customWidth="1"/>
    <col min="7" max="7" width="14" style="14" customWidth="1"/>
    <col min="8" max="9" width="19" style="14" bestFit="1" customWidth="1"/>
    <col min="10" max="11" width="15.453125" style="14" customWidth="1"/>
    <col min="12" max="16384" width="11.54296875" style="14"/>
  </cols>
  <sheetData>
    <row r="1" spans="1:11" s="439" customFormat="1" ht="18">
      <c r="A1" s="1" t="s">
        <v>0</v>
      </c>
      <c r="B1" s="566"/>
    </row>
    <row r="2" spans="1:11" s="439" customFormat="1" ht="18">
      <c r="A2" s="1" t="s">
        <v>1</v>
      </c>
      <c r="B2" s="566"/>
    </row>
    <row r="3" spans="1:11" s="439" customFormat="1" ht="17.399999999999999">
      <c r="A3" s="567"/>
      <c r="B3" s="566"/>
    </row>
    <row r="5" spans="1:11" ht="20.399999999999999">
      <c r="A5" s="677" t="s">
        <v>470</v>
      </c>
      <c r="B5" s="677"/>
      <c r="C5" s="677"/>
      <c r="D5" s="677"/>
      <c r="E5" s="677"/>
      <c r="F5" s="677"/>
      <c r="G5" s="677"/>
      <c r="H5" s="677"/>
      <c r="I5" s="677"/>
      <c r="J5" s="677"/>
      <c r="K5" s="677"/>
    </row>
    <row r="6" spans="1:11" ht="20.399999999999999">
      <c r="D6" s="568"/>
      <c r="E6" s="568"/>
      <c r="F6" s="568"/>
      <c r="G6" s="568"/>
      <c r="H6" s="568"/>
    </row>
    <row r="7" spans="1:11" ht="20.399999999999999">
      <c r="D7" s="568"/>
      <c r="E7" s="568"/>
      <c r="F7" s="568"/>
      <c r="G7" s="568"/>
      <c r="H7" s="568"/>
    </row>
    <row r="8" spans="1:11" ht="20.399999999999999">
      <c r="D8" s="568"/>
      <c r="E8" s="568"/>
      <c r="F8" s="568"/>
      <c r="G8" s="568"/>
      <c r="H8" s="568"/>
    </row>
    <row r="10" spans="1:11" ht="16.2" thickBot="1">
      <c r="K10" s="384" t="str">
        <f>+'B6'!K8</f>
        <v>Exercice du 1er janvier 2017 au 31 décembre 2017</v>
      </c>
    </row>
    <row r="11" spans="1:11" ht="21.9" customHeight="1">
      <c r="A11" s="727" t="s">
        <v>471</v>
      </c>
      <c r="B11" s="728"/>
      <c r="C11" s="729"/>
      <c r="D11" s="736" t="s">
        <v>422</v>
      </c>
      <c r="E11" s="723" t="s">
        <v>450</v>
      </c>
      <c r="F11" s="724"/>
      <c r="G11" s="725"/>
      <c r="H11" s="723" t="s">
        <v>451</v>
      </c>
      <c r="I11" s="724"/>
      <c r="J11" s="724"/>
      <c r="K11" s="726"/>
    </row>
    <row r="12" spans="1:11" ht="21.9" customHeight="1">
      <c r="A12" s="730"/>
      <c r="B12" s="731"/>
      <c r="C12" s="732"/>
      <c r="D12" s="737"/>
      <c r="E12" s="702" t="s">
        <v>452</v>
      </c>
      <c r="F12" s="702" t="s">
        <v>453</v>
      </c>
      <c r="G12" s="702" t="s">
        <v>454</v>
      </c>
      <c r="H12" s="702" t="s">
        <v>455</v>
      </c>
      <c r="I12" s="702" t="s">
        <v>456</v>
      </c>
      <c r="J12" s="702" t="s">
        <v>457</v>
      </c>
      <c r="K12" s="705" t="s">
        <v>458</v>
      </c>
    </row>
    <row r="13" spans="1:11" ht="21.9" customHeight="1">
      <c r="A13" s="730"/>
      <c r="B13" s="731"/>
      <c r="C13" s="732"/>
      <c r="D13" s="737"/>
      <c r="E13" s="703"/>
      <c r="F13" s="703"/>
      <c r="G13" s="703"/>
      <c r="H13" s="703"/>
      <c r="I13" s="703"/>
      <c r="J13" s="703"/>
      <c r="K13" s="706"/>
    </row>
    <row r="14" spans="1:11" ht="21.9" customHeight="1">
      <c r="A14" s="733"/>
      <c r="B14" s="734"/>
      <c r="C14" s="735"/>
      <c r="D14" s="738"/>
      <c r="E14" s="704"/>
      <c r="F14" s="704"/>
      <c r="G14" s="704"/>
      <c r="H14" s="704"/>
      <c r="I14" s="704"/>
      <c r="J14" s="704"/>
      <c r="K14" s="707"/>
    </row>
    <row r="15" spans="1:11" ht="21.9" customHeight="1">
      <c r="A15" s="536"/>
      <c r="B15" s="537"/>
      <c r="C15" s="538"/>
      <c r="D15" s="553"/>
      <c r="E15" s="554"/>
      <c r="F15" s="554"/>
      <c r="G15" s="554"/>
      <c r="H15" s="554"/>
      <c r="I15" s="554"/>
      <c r="J15" s="554"/>
      <c r="K15" s="555"/>
    </row>
    <row r="16" spans="1:11" ht="21.9" customHeight="1">
      <c r="A16" s="708" t="s">
        <v>472</v>
      </c>
      <c r="B16" s="709"/>
      <c r="C16" s="710"/>
      <c r="D16" s="569">
        <f>SUM(D18:D20)</f>
        <v>0</v>
      </c>
      <c r="E16" s="570">
        <f>SUM(E18:E20)</f>
        <v>0</v>
      </c>
      <c r="F16" s="571"/>
      <c r="G16" s="571"/>
      <c r="H16" s="570">
        <f>SUM(H18:H20)</f>
        <v>0</v>
      </c>
      <c r="I16" s="571"/>
      <c r="J16" s="571"/>
      <c r="K16" s="544"/>
    </row>
    <row r="17" spans="1:11" ht="21.9" customHeight="1">
      <c r="A17" s="545"/>
      <c r="B17" s="546"/>
      <c r="C17" s="547"/>
      <c r="D17" s="548"/>
      <c r="E17" s="549"/>
      <c r="F17" s="549"/>
      <c r="G17" s="549"/>
      <c r="H17" s="549"/>
      <c r="I17" s="549"/>
      <c r="J17" s="549"/>
      <c r="K17" s="550"/>
    </row>
    <row r="18" spans="1:11" ht="21.9" customHeight="1">
      <c r="A18" s="545" t="s">
        <v>473</v>
      </c>
      <c r="B18" s="546"/>
      <c r="C18" s="547"/>
      <c r="D18" s="548"/>
      <c r="E18" s="549"/>
      <c r="F18" s="549"/>
      <c r="G18" s="549"/>
      <c r="H18" s="549"/>
      <c r="I18" s="549"/>
      <c r="J18" s="549"/>
      <c r="K18" s="550"/>
    </row>
    <row r="19" spans="1:11" ht="21.9" customHeight="1">
      <c r="A19" s="545"/>
      <c r="B19" s="546"/>
      <c r="C19" s="547"/>
      <c r="D19" s="548"/>
      <c r="E19" s="549"/>
      <c r="F19" s="549"/>
      <c r="G19" s="549"/>
      <c r="H19" s="549"/>
      <c r="I19" s="549"/>
      <c r="J19" s="549"/>
      <c r="K19" s="550"/>
    </row>
    <row r="20" spans="1:11" ht="21.9" customHeight="1">
      <c r="A20" s="545" t="s">
        <v>474</v>
      </c>
      <c r="B20" s="546"/>
      <c r="C20" s="547"/>
      <c r="D20" s="548">
        <v>0</v>
      </c>
      <c r="E20" s="548"/>
      <c r="F20" s="548">
        <f>+D20</f>
        <v>0</v>
      </c>
      <c r="G20" s="549"/>
      <c r="H20" s="548">
        <f>+D20</f>
        <v>0</v>
      </c>
      <c r="I20" s="549"/>
      <c r="J20" s="549"/>
      <c r="K20" s="550"/>
    </row>
    <row r="21" spans="1:11" ht="21.9" customHeight="1">
      <c r="A21" s="545"/>
      <c r="B21" s="546"/>
      <c r="C21" s="547"/>
      <c r="D21" s="548"/>
      <c r="E21" s="549"/>
      <c r="F21" s="549"/>
      <c r="G21" s="549"/>
      <c r="H21" s="549"/>
      <c r="I21" s="549"/>
      <c r="J21" s="549"/>
      <c r="K21" s="550"/>
    </row>
    <row r="22" spans="1:11" ht="21.9" customHeight="1">
      <c r="A22" s="545"/>
      <c r="B22" s="546"/>
      <c r="C22" s="547"/>
      <c r="D22" s="548"/>
      <c r="E22" s="549"/>
      <c r="F22" s="549"/>
      <c r="G22" s="549"/>
      <c r="H22" s="549"/>
      <c r="I22" s="549"/>
      <c r="J22" s="549"/>
      <c r="K22" s="550"/>
    </row>
    <row r="23" spans="1:11" ht="21.9" customHeight="1">
      <c r="A23" s="545"/>
      <c r="B23" s="546"/>
      <c r="C23" s="547"/>
      <c r="D23" s="548"/>
      <c r="E23" s="549"/>
      <c r="F23" s="549"/>
      <c r="G23" s="549"/>
      <c r="H23" s="549"/>
      <c r="I23" s="549"/>
      <c r="J23" s="549"/>
      <c r="K23" s="550"/>
    </row>
    <row r="24" spans="1:11" ht="21.9" customHeight="1">
      <c r="A24" s="708" t="s">
        <v>475</v>
      </c>
      <c r="B24" s="709"/>
      <c r="C24" s="710"/>
      <c r="D24" s="572">
        <f>SUM(D26:D33)</f>
        <v>473997845.03000009</v>
      </c>
      <c r="E24" s="542">
        <f>SUM(E26:E33)</f>
        <v>117104400.36921351</v>
      </c>
      <c r="F24" s="542">
        <f>SUM(F26:F33)</f>
        <v>356893444.66078645</v>
      </c>
      <c r="G24" s="573"/>
      <c r="H24" s="574">
        <f>SUM(H26:H33)</f>
        <v>29425553.530000001</v>
      </c>
      <c r="I24" s="574">
        <f>SUM(I26:I33)</f>
        <v>109979732.52</v>
      </c>
      <c r="J24" s="574">
        <f>SUM(J26:J33)</f>
        <v>12518944.880000001</v>
      </c>
      <c r="K24" s="575">
        <f>SUM(K26:K33)</f>
        <v>0</v>
      </c>
    </row>
    <row r="25" spans="1:11" ht="21.9" customHeight="1">
      <c r="A25" s="576"/>
      <c r="B25" s="577"/>
      <c r="C25" s="578"/>
      <c r="D25" s="579"/>
      <c r="E25" s="580"/>
      <c r="F25" s="580"/>
      <c r="G25" s="580"/>
      <c r="H25" s="581"/>
      <c r="I25" s="581"/>
      <c r="J25" s="581"/>
      <c r="K25" s="582"/>
    </row>
    <row r="26" spans="1:11" ht="21.9" customHeight="1">
      <c r="A26" s="583" t="s">
        <v>476</v>
      </c>
      <c r="B26" s="584"/>
      <c r="C26" s="585"/>
      <c r="D26" s="586">
        <f>+BILAN!K45</f>
        <v>162644524.62</v>
      </c>
      <c r="E26" s="587">
        <f>+'[14]B7 '!$E$27</f>
        <v>12348236.5599625</v>
      </c>
      <c r="F26" s="588">
        <f>+D26-E26</f>
        <v>150296288.06003749</v>
      </c>
      <c r="G26" s="581"/>
      <c r="H26" s="581">
        <f>'[15]441125'!$J$118+'[15]441719'!$J$29+'[15]441720'!$J$40</f>
        <v>28878986.91</v>
      </c>
      <c r="I26" s="581"/>
      <c r="J26" s="581">
        <f>+'[15]441196 '!$J$24</f>
        <v>12460232.380000001</v>
      </c>
      <c r="K26" s="582">
        <v>0</v>
      </c>
    </row>
    <row r="27" spans="1:11" ht="21.9" customHeight="1">
      <c r="A27" s="583" t="s">
        <v>477</v>
      </c>
      <c r="B27" s="584"/>
      <c r="C27" s="585"/>
      <c r="D27" s="586">
        <f>+BILAN!K46</f>
        <v>124376822.58000001</v>
      </c>
      <c r="E27" s="581">
        <f>+D27-F27</f>
        <v>90747636.210000008</v>
      </c>
      <c r="F27" s="588">
        <f>'[16]MOUVEMENT FC 2017'!$H$38+E40</f>
        <v>33629186.370000005</v>
      </c>
      <c r="G27" s="581"/>
      <c r="H27" s="581"/>
      <c r="I27" s="581"/>
      <c r="J27" s="581">
        <f>+'[17]CHEZ SBM'!$E$12</f>
        <v>58712.5</v>
      </c>
      <c r="K27" s="582">
        <v>0</v>
      </c>
    </row>
    <row r="28" spans="1:11" ht="21.9" customHeight="1">
      <c r="A28" s="545" t="s">
        <v>465</v>
      </c>
      <c r="B28" s="546"/>
      <c r="C28" s="547"/>
      <c r="D28" s="108">
        <f>+BILAN!K47</f>
        <v>22873602.970000003</v>
      </c>
      <c r="E28" s="581">
        <f>+D28-F28</f>
        <v>3540832.3100000024</v>
      </c>
      <c r="F28" s="588">
        <f>+F35</f>
        <v>19332770.66</v>
      </c>
      <c r="G28" s="581"/>
      <c r="H28" s="581"/>
      <c r="I28" s="581"/>
      <c r="J28" s="581"/>
      <c r="K28" s="582"/>
    </row>
    <row r="29" spans="1:11" ht="21.9" customHeight="1">
      <c r="A29" s="545" t="s">
        <v>478</v>
      </c>
      <c r="B29" s="546"/>
      <c r="C29" s="547"/>
      <c r="D29" s="108">
        <f>+BILAN!K48</f>
        <v>8336064.3399999999</v>
      </c>
      <c r="E29" s="581"/>
      <c r="F29" s="588">
        <f>+D29</f>
        <v>8336064.3399999999</v>
      </c>
      <c r="G29" s="581"/>
      <c r="H29" s="581"/>
      <c r="I29" s="581">
        <f>1227232.57+219970.35+190244.56+19085.63</f>
        <v>1656533.11</v>
      </c>
      <c r="J29" s="581"/>
      <c r="K29" s="582"/>
    </row>
    <row r="30" spans="1:11" ht="21.9" customHeight="1">
      <c r="A30" s="545" t="s">
        <v>466</v>
      </c>
      <c r="B30" s="546"/>
      <c r="C30" s="547"/>
      <c r="D30" s="108">
        <f>+BILAN!K49</f>
        <v>108323199.41</v>
      </c>
      <c r="E30" s="581"/>
      <c r="F30" s="588">
        <f>+D30-E30</f>
        <v>108323199.41</v>
      </c>
      <c r="G30" s="581"/>
      <c r="H30" s="581"/>
      <c r="I30" s="581">
        <f>+D30</f>
        <v>108323199.41</v>
      </c>
      <c r="J30" s="581"/>
      <c r="K30" s="582">
        <v>0</v>
      </c>
    </row>
    <row r="31" spans="1:11" ht="21.9" customHeight="1">
      <c r="A31" s="545" t="s">
        <v>467</v>
      </c>
      <c r="B31" s="546"/>
      <c r="C31" s="547"/>
      <c r="D31" s="108">
        <f>+BILAN!K50</f>
        <v>12493845</v>
      </c>
      <c r="E31" s="581">
        <f>SUM('[3] BAL122017'!$AD$440:$AD$443)</f>
        <v>9419455</v>
      </c>
      <c r="F31" s="588">
        <f>+D31-E31</f>
        <v>3074390</v>
      </c>
      <c r="G31" s="581"/>
      <c r="H31" s="581"/>
      <c r="I31" s="581"/>
      <c r="J31" s="581"/>
      <c r="K31" s="582"/>
    </row>
    <row r="32" spans="1:11" ht="21.9" customHeight="1">
      <c r="A32" s="545" t="s">
        <v>479</v>
      </c>
      <c r="B32" s="546"/>
      <c r="C32" s="547"/>
      <c r="D32" s="108">
        <f>+BILAN!K51</f>
        <v>30949786.109999999</v>
      </c>
      <c r="E32" s="581">
        <f>+'[14]B7 '!$E$33</f>
        <v>1048240.2892510002</v>
      </c>
      <c r="F32" s="588">
        <f>+D32-E32</f>
        <v>29901545.820749</v>
      </c>
      <c r="G32" s="581"/>
      <c r="H32" s="581">
        <f>+'[15]448125'!$J$7</f>
        <v>546566.62</v>
      </c>
      <c r="I32" s="581"/>
      <c r="J32" s="581">
        <v>0</v>
      </c>
      <c r="K32" s="582"/>
    </row>
    <row r="33" spans="1:11" ht="21.9" customHeight="1" thickBot="1">
      <c r="A33" s="559" t="s">
        <v>480</v>
      </c>
      <c r="B33" s="560"/>
      <c r="C33" s="561"/>
      <c r="D33" s="589">
        <f>+BILAN!K52</f>
        <v>4000000</v>
      </c>
      <c r="E33" s="590"/>
      <c r="F33" s="591">
        <f>+D33</f>
        <v>4000000</v>
      </c>
      <c r="G33" s="590"/>
      <c r="H33" s="590"/>
      <c r="I33" s="590"/>
      <c r="J33" s="590"/>
      <c r="K33" s="592"/>
    </row>
    <row r="35" spans="1:11" hidden="1">
      <c r="E35" s="31"/>
      <c r="F35" s="31">
        <f>6168000+12472000+56978.9+549316.8+1176.5+44744.3+10440.02+30114.14</f>
        <v>19332770.66</v>
      </c>
      <c r="H35" s="31">
        <f>SUM('[15]441115'!$J$22,'[15]441115'!$J$55,'[15]441115'!$J$92:$J$93,'[15]441115'!$J$94,'[15]441115'!$J$120)+'[15]441115'!$J$268-'[15]441115'!$I$269-'[15]441115'!$I$270+SUM('[15]441115'!$J$360:$J$361,'[15]441115'!$J$410:$J$412,'[15]441115'!$J$409,'[15]441115'!$J$430:$J$432,'[15]441115'!$J$451,'[15]441115'!$J$594,'[15]441115'!$J$628)+'[15]441115'!$J$652-'[15]441115'!$I$652+SUM('[15]441115'!$J$703,'[15]441115'!$J$705,'[15]441115'!$J$762)+'[15]441115'!$J$830-'[15]441115'!$I$830+SUM('[15]441115'!$J$831,'[15]441115'!$J$856,'[15]441115'!$J$904,'[15]441115'!$J$921,'[15]441115'!$J$976,'[15]441115'!$J$1022,'[15]441115'!$J$1039,'[15]441115'!$J$1113,'[15]441115'!$J$1115:$J$1116,'[15]441115'!$J$1136:$J$1137,'[15]441115'!$J$1493)</f>
        <v>1200501.3699999996</v>
      </c>
    </row>
    <row r="36" spans="1:11" hidden="1">
      <c r="E36" s="31"/>
      <c r="H36" s="31">
        <v>0</v>
      </c>
    </row>
    <row r="37" spans="1:11" hidden="1">
      <c r="E37" s="31">
        <f>SUM('[3] BAL122017'!$AD$322:$AD$364)</f>
        <v>179939148.22</v>
      </c>
      <c r="H37" s="31">
        <f>SUM('[15]441717'!$J$13:$J$15,'[15]441717'!$J$52,'[15]441717'!$J$56,'[15]441717'!$J$58,'[15]441717'!$J$63)</f>
        <v>43606.46</v>
      </c>
    </row>
    <row r="38" spans="1:11" hidden="1">
      <c r="E38" s="31">
        <f>SUM('[3] BAL122017'!$AC$322:$AC$364)</f>
        <v>55816540.259999998</v>
      </c>
      <c r="H38" s="31">
        <f>SUM('[15]441718'!$J$4,'[15]441718'!$J$6,'[15]441718'!$J$7:$J$22,'[15]441718'!$J$46,'[15]441718'!$J$47:$J$77,'[15]441718'!$J$92:$J$94,'[15]441718'!$J$107:$J$111,'[15]441718'!$J$128,'[15]441718'!$J$132,'[15]441718'!$J$133:$J$150,'[15]441718'!$J$175,'[15]441718'!$J$179,'[15]441718'!$J$181,'[15]441718'!$J$186,'[15]441718'!$J$190,'[15]441718'!$J$194:$J$195,'[15]441718'!$J$202,'[15]441718'!$J$209,'[15]441718'!$J$210:$J$233,'[15]441718'!$J$237,'[15]441718'!$J$245,'[15]441718'!$J$246,'[15]441718'!$J$248,'[15]441718'!$J$250,'[15]441718'!$J$254:$J$255,'[15]441718'!$J$260,'[15]441718'!$J$264,'[15]441718'!$J$273,'[15]441718'!$J$278,'[15]441718'!$J$300,'[15]441718'!$J$301,'[15]441718'!$J$306,'[15]441718'!$J$307,'[15]441718'!$J$323,'[15]441718'!$J$330,'[15]441718'!$J$335:$J$355,'[15]441718'!$J$365,'[15]441718'!$J$369,'[15]441718'!$J$373,'[15]441718'!$J$397,'[15]441718'!$J$403,'[15]441718'!$J$408,'[15]441718'!$J$414,'[15]441718'!$J$418,'[15]441718'!$J$430,'[15]441718'!$J$437,'[15]441718'!$J$447:$J$448,'[15]441718'!$J$453,'[15]441718'!$J$471,'[15]441718'!$J$479:$J$480,'[15]441718'!$J$501,'[15]441718'!$J$503:$J$504,'[15]441718'!$J$520,'[15]441718'!$J$525,'[15]441718'!$J$531)</f>
        <v>2581314.81</v>
      </c>
    </row>
    <row r="39" spans="1:11" hidden="1">
      <c r="E39" s="31">
        <f>+E37-E38</f>
        <v>124122607.96000001</v>
      </c>
      <c r="H39" s="31">
        <f>SUM('[15]441300'!$D$7:$D$24)</f>
        <v>490844.42000000004</v>
      </c>
    </row>
    <row r="40" spans="1:11" hidden="1">
      <c r="E40" s="31">
        <f>+E39-'[16]MOUVEMENT FC 2017'!$R$40</f>
        <v>1626637.0600000024</v>
      </c>
      <c r="H40" s="31">
        <v>0</v>
      </c>
    </row>
    <row r="41" spans="1:11" hidden="1">
      <c r="E41" s="31">
        <f>+D27-E39</f>
        <v>254214.62000000477</v>
      </c>
      <c r="G41" s="31">
        <f>SUM('[15]448115'!$J$26,'[15]448115'!$J$30)-'[15]448115'!$I$30+SUM('[15]448115'!$J$31,'[15]448115'!$J$37,'[15]448115'!$J$46)</f>
        <v>159439.20000000001</v>
      </c>
    </row>
    <row r="42" spans="1:11" hidden="1">
      <c r="E42" s="31"/>
      <c r="H42" s="31"/>
    </row>
    <row r="43" spans="1:11" hidden="1">
      <c r="E43" s="31"/>
      <c r="H43" s="31"/>
    </row>
    <row r="44" spans="1:11" hidden="1">
      <c r="E44" s="31"/>
    </row>
    <row r="45" spans="1:11" hidden="1">
      <c r="E45" s="31"/>
    </row>
    <row r="46" spans="1:11" hidden="1">
      <c r="E46" s="31"/>
      <c r="F46" s="31"/>
      <c r="G46" s="31"/>
      <c r="H46" s="31"/>
      <c r="I46" s="31">
        <f>+I26-'[18]B7 '!I27</f>
        <v>0</v>
      </c>
      <c r="J46" s="31">
        <f>+J26-'[18]B7 '!J27</f>
        <v>4117535.0600000005</v>
      </c>
    </row>
    <row r="47" spans="1:11" hidden="1">
      <c r="E47" s="31"/>
    </row>
    <row r="48" spans="1:11" hidden="1">
      <c r="E48" s="31"/>
    </row>
    <row r="49" spans="5:5" hidden="1">
      <c r="E49" s="31"/>
    </row>
    <row r="50" spans="5:5" hidden="1"/>
    <row r="51" spans="5:5" hidden="1"/>
    <row r="52" spans="5:5" hidden="1"/>
    <row r="53" spans="5:5" hidden="1"/>
    <row r="54" spans="5:5" hidden="1"/>
    <row r="55" spans="5:5" hidden="1"/>
    <row r="56" spans="5:5" hidden="1"/>
    <row r="57" spans="5:5" hidden="1"/>
    <row r="58" spans="5:5" hidden="1"/>
    <row r="59" spans="5:5" hidden="1"/>
    <row r="60" spans="5:5" hidden="1"/>
    <row r="61" spans="5:5" hidden="1"/>
    <row r="62" spans="5:5" hidden="1"/>
    <row r="63" spans="5:5" hidden="1"/>
    <row r="64" spans="5:5"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sheetData>
  <mergeCells count="14">
    <mergeCell ref="J12:J14"/>
    <mergeCell ref="K12:K14"/>
    <mergeCell ref="A16:C16"/>
    <mergeCell ref="A24:C24"/>
    <mergeCell ref="A5:K5"/>
    <mergeCell ref="A11:C14"/>
    <mergeCell ref="D11:D14"/>
    <mergeCell ref="E11:G11"/>
    <mergeCell ref="H11:K11"/>
    <mergeCell ref="E12:E14"/>
    <mergeCell ref="F12:F14"/>
    <mergeCell ref="G12:G14"/>
    <mergeCell ref="H12:H14"/>
    <mergeCell ref="I12:I14"/>
  </mergeCells>
  <printOptions horizontalCentered="1" verticalCentered="1"/>
  <pageMargins left="0" right="0" top="0" bottom="0" header="0" footer="0"/>
  <pageSetup paperSize="9" scale="66" orientation="landscape" horizont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4" transitionEvaluation="1"/>
  <dimension ref="A1:AU120"/>
  <sheetViews>
    <sheetView showGridLines="0" view="pageBreakPreview" topLeftCell="A4" zoomScale="60" zoomScaleNormal="60" workbookViewId="0">
      <selection activeCell="F27" sqref="F27"/>
    </sheetView>
  </sheetViews>
  <sheetFormatPr baseColWidth="10" defaultColWidth="9.81640625" defaultRowHeight="15.6"/>
  <cols>
    <col min="1" max="3" width="12.81640625" style="14" customWidth="1"/>
    <col min="4" max="4" width="19.6328125" style="14" customWidth="1"/>
    <col min="5" max="5" width="23.1796875" style="14" customWidth="1"/>
    <col min="6" max="6" width="9.81640625" style="14"/>
    <col min="7" max="7" width="11.81640625" style="14" customWidth="1"/>
    <col min="8" max="8" width="9.81640625" style="14"/>
    <col min="9" max="9" width="10.54296875" style="14" customWidth="1"/>
    <col min="10" max="10" width="14.81640625" style="14" customWidth="1"/>
    <col min="11" max="11" width="12.36328125" style="14" customWidth="1"/>
    <col min="12" max="16384" width="9.81640625" style="14"/>
  </cols>
  <sheetData>
    <row r="1" spans="1:14" ht="18">
      <c r="A1" s="1" t="s">
        <v>0</v>
      </c>
    </row>
    <row r="2" spans="1:14" ht="18">
      <c r="A2" s="1" t="s">
        <v>1</v>
      </c>
    </row>
    <row r="3" spans="1:14">
      <c r="A3" s="593"/>
    </row>
    <row r="4" spans="1:14">
      <c r="A4" s="593"/>
    </row>
    <row r="5" spans="1:14">
      <c r="A5" s="534"/>
      <c r="K5" s="308"/>
    </row>
    <row r="6" spans="1:14">
      <c r="A6" s="534"/>
    </row>
    <row r="7" spans="1:14">
      <c r="A7" s="534"/>
    </row>
    <row r="8" spans="1:14" ht="20.399999999999999">
      <c r="A8" s="677" t="s">
        <v>481</v>
      </c>
      <c r="B8" s="677"/>
      <c r="C8" s="677"/>
      <c r="D8" s="677"/>
      <c r="E8" s="677"/>
      <c r="F8" s="677"/>
      <c r="G8" s="677"/>
      <c r="H8" s="677"/>
      <c r="I8" s="677"/>
      <c r="J8" s="677"/>
      <c r="K8" s="677"/>
    </row>
    <row r="9" spans="1:14">
      <c r="D9" s="594"/>
    </row>
    <row r="10" spans="1:14">
      <c r="J10" s="595"/>
      <c r="K10" s="384" t="str">
        <f>+'B7'!K10</f>
        <v>Exercice du 1er janvier 2017 au 31 décembre 2017</v>
      </c>
    </row>
    <row r="11" spans="1:14" ht="18">
      <c r="A11" s="743" t="s">
        <v>482</v>
      </c>
      <c r="B11" s="744"/>
      <c r="C11" s="745"/>
      <c r="D11" s="596"/>
      <c r="E11" s="597"/>
      <c r="F11" s="596"/>
      <c r="G11" s="598"/>
      <c r="H11" s="599"/>
      <c r="I11" s="578"/>
      <c r="J11" s="596"/>
      <c r="K11" s="578"/>
      <c r="L11" s="600"/>
      <c r="M11" s="600"/>
      <c r="N11" s="600"/>
    </row>
    <row r="12" spans="1:14" ht="18">
      <c r="A12" s="746"/>
      <c r="B12" s="747"/>
      <c r="C12" s="748"/>
      <c r="D12" s="601"/>
      <c r="E12" s="602"/>
      <c r="F12" s="601"/>
      <c r="G12" s="603"/>
      <c r="H12" s="604"/>
      <c r="I12" s="547"/>
      <c r="J12" s="752" t="s">
        <v>483</v>
      </c>
      <c r="K12" s="753"/>
      <c r="L12" s="600"/>
      <c r="M12" s="600"/>
      <c r="N12" s="600"/>
    </row>
    <row r="13" spans="1:14" ht="18">
      <c r="A13" s="746"/>
      <c r="B13" s="747"/>
      <c r="C13" s="748"/>
      <c r="D13" s="605" t="s">
        <v>484</v>
      </c>
      <c r="E13" s="606" t="s">
        <v>485</v>
      </c>
      <c r="F13" s="752" t="s">
        <v>486</v>
      </c>
      <c r="G13" s="753"/>
      <c r="H13" s="754" t="s">
        <v>487</v>
      </c>
      <c r="I13" s="755"/>
      <c r="J13" s="754" t="s">
        <v>488</v>
      </c>
      <c r="K13" s="755"/>
      <c r="L13" s="600"/>
      <c r="M13" s="600"/>
      <c r="N13" s="600"/>
    </row>
    <row r="14" spans="1:14" ht="18">
      <c r="A14" s="746"/>
      <c r="B14" s="747"/>
      <c r="C14" s="748"/>
      <c r="D14" s="605" t="s">
        <v>489</v>
      </c>
      <c r="E14" s="607" t="s">
        <v>433</v>
      </c>
      <c r="F14" s="752" t="s">
        <v>490</v>
      </c>
      <c r="G14" s="753"/>
      <c r="H14" s="756" t="s">
        <v>491</v>
      </c>
      <c r="I14" s="753"/>
      <c r="J14" s="754" t="s">
        <v>492</v>
      </c>
      <c r="K14" s="755"/>
      <c r="L14" s="600"/>
      <c r="M14" s="600"/>
      <c r="N14" s="600"/>
    </row>
    <row r="15" spans="1:14" ht="18">
      <c r="A15" s="746"/>
      <c r="B15" s="747"/>
      <c r="C15" s="748"/>
      <c r="D15" s="608"/>
      <c r="E15" s="609"/>
      <c r="F15" s="605"/>
      <c r="G15" s="610"/>
      <c r="H15" s="601"/>
      <c r="I15" s="603"/>
      <c r="J15" s="752" t="s">
        <v>493</v>
      </c>
      <c r="K15" s="753"/>
    </row>
    <row r="16" spans="1:14" ht="18">
      <c r="A16" s="749"/>
      <c r="B16" s="750"/>
      <c r="C16" s="751"/>
      <c r="D16" s="611"/>
      <c r="E16" s="612"/>
      <c r="F16" s="605"/>
      <c r="G16" s="613"/>
      <c r="H16" s="605"/>
      <c r="I16" s="613"/>
      <c r="J16" s="53"/>
      <c r="K16" s="614"/>
    </row>
    <row r="17" spans="1:47">
      <c r="A17" s="400"/>
      <c r="B17" s="537"/>
      <c r="C17" s="538"/>
      <c r="D17" s="614"/>
      <c r="E17" s="403"/>
      <c r="F17" s="400"/>
      <c r="G17" s="537"/>
      <c r="H17" s="400"/>
      <c r="I17" s="537"/>
      <c r="J17" s="400"/>
      <c r="K17" s="538"/>
    </row>
    <row r="18" spans="1:47">
      <c r="A18" s="615"/>
      <c r="B18" s="53"/>
      <c r="C18" s="614"/>
      <c r="D18" s="614"/>
      <c r="E18" s="403"/>
      <c r="F18" s="403"/>
      <c r="G18" s="53"/>
      <c r="H18" s="403"/>
      <c r="I18" s="53"/>
      <c r="J18" s="403"/>
      <c r="K18" s="614"/>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row>
    <row r="19" spans="1:47">
      <c r="A19" s="403"/>
      <c r="B19" s="53"/>
      <c r="C19" s="614"/>
      <c r="D19" s="614"/>
      <c r="E19" s="616"/>
      <c r="F19" s="403"/>
      <c r="G19" s="53"/>
      <c r="H19" s="403"/>
      <c r="I19" s="53"/>
      <c r="J19" s="403"/>
      <c r="K19" s="614"/>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row>
    <row r="20" spans="1:47">
      <c r="A20" s="403"/>
      <c r="B20" s="617"/>
      <c r="C20" s="618"/>
      <c r="D20" s="619"/>
      <c r="E20" s="620"/>
      <c r="F20" s="620"/>
      <c r="G20" s="565"/>
      <c r="H20" s="620"/>
      <c r="I20" s="565"/>
      <c r="J20" s="620"/>
      <c r="K20" s="619"/>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row>
    <row r="21" spans="1:47" ht="21">
      <c r="A21" s="621" t="s">
        <v>494</v>
      </c>
      <c r="B21" s="53"/>
      <c r="C21" s="614"/>
      <c r="D21" s="619"/>
      <c r="E21" s="620"/>
      <c r="F21" s="620"/>
      <c r="G21" s="565"/>
      <c r="H21" s="620"/>
      <c r="I21" s="565"/>
      <c r="J21" s="620"/>
      <c r="K21" s="619"/>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row>
    <row r="22" spans="1:47" ht="21">
      <c r="A22" s="622"/>
      <c r="B22" s="53"/>
      <c r="C22" s="614"/>
      <c r="D22" s="619"/>
      <c r="E22" s="620"/>
      <c r="F22" s="620"/>
      <c r="G22" s="565"/>
      <c r="H22" s="620"/>
      <c r="I22" s="565"/>
      <c r="J22" s="623"/>
      <c r="K22" s="624"/>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row>
    <row r="23" spans="1:47" ht="21">
      <c r="A23" s="622"/>
      <c r="B23" s="53"/>
      <c r="C23" s="614"/>
      <c r="D23" s="619"/>
      <c r="E23" s="620"/>
      <c r="F23" s="620"/>
      <c r="G23" s="565"/>
      <c r="H23" s="620"/>
      <c r="I23" s="565"/>
      <c r="J23" s="620"/>
      <c r="K23" s="619"/>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row>
    <row r="24" spans="1:47" ht="21">
      <c r="A24" s="622"/>
      <c r="B24" s="53"/>
      <c r="C24" s="614"/>
      <c r="D24" s="619"/>
      <c r="E24" s="620"/>
      <c r="F24" s="620"/>
      <c r="G24" s="565"/>
      <c r="H24" s="620"/>
      <c r="I24" s="565"/>
      <c r="J24" s="620"/>
      <c r="K24" s="619"/>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row>
    <row r="25" spans="1:47" ht="31.8">
      <c r="A25" s="622"/>
      <c r="B25" s="53"/>
      <c r="C25" s="614"/>
      <c r="D25" s="625"/>
      <c r="E25" s="626"/>
      <c r="F25" s="627"/>
      <c r="G25" s="628"/>
      <c r="H25" s="627"/>
      <c r="I25" s="628"/>
      <c r="J25" s="620"/>
      <c r="K25" s="619"/>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row>
    <row r="26" spans="1:47" ht="42" customHeight="1">
      <c r="A26" s="621" t="s">
        <v>495</v>
      </c>
      <c r="B26" s="617"/>
      <c r="C26" s="618"/>
      <c r="D26" s="629">
        <f>+BILAN!C29</f>
        <v>6899314.6499999994</v>
      </c>
      <c r="E26" s="629" t="s">
        <v>496</v>
      </c>
      <c r="F26" s="739" t="s">
        <v>519</v>
      </c>
      <c r="G26" s="740"/>
      <c r="H26" s="739" t="s">
        <v>497</v>
      </c>
      <c r="I26" s="740"/>
      <c r="J26" s="741">
        <f>+D26</f>
        <v>6899314.6499999994</v>
      </c>
      <c r="K26" s="742"/>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row>
    <row r="27" spans="1:47">
      <c r="A27" s="403"/>
      <c r="B27" s="53"/>
      <c r="C27" s="614"/>
      <c r="D27" s="619"/>
      <c r="E27" s="620"/>
      <c r="F27" s="620"/>
      <c r="G27" s="565"/>
      <c r="H27" s="620"/>
      <c r="I27" s="565"/>
      <c r="J27" s="620"/>
      <c r="K27" s="619"/>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row>
    <row r="28" spans="1:47">
      <c r="A28" s="403"/>
      <c r="B28" s="53"/>
      <c r="C28" s="614"/>
      <c r="D28" s="619"/>
      <c r="E28" s="620"/>
      <c r="F28" s="620"/>
      <c r="G28" s="565"/>
      <c r="H28" s="620"/>
      <c r="I28" s="565"/>
      <c r="J28" s="620"/>
      <c r="K28" s="619"/>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row>
    <row r="29" spans="1:47" ht="21">
      <c r="A29" s="403"/>
      <c r="B29" s="53"/>
      <c r="C29" s="614"/>
      <c r="D29" s="619"/>
      <c r="E29" s="620"/>
      <c r="F29" s="623"/>
      <c r="G29" s="630"/>
      <c r="H29" s="620"/>
      <c r="I29" s="565"/>
      <c r="J29" s="620"/>
      <c r="K29" s="619"/>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row>
    <row r="30" spans="1:47">
      <c r="A30" s="389"/>
      <c r="B30" s="395"/>
      <c r="C30" s="631"/>
      <c r="D30" s="632"/>
      <c r="E30" s="633"/>
      <c r="F30" s="634"/>
      <c r="G30" s="635"/>
      <c r="H30" s="634"/>
      <c r="I30" s="635"/>
      <c r="J30" s="634"/>
      <c r="K30" s="632"/>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row>
    <row r="31" spans="1:47">
      <c r="A31" s="53"/>
      <c r="B31" s="617"/>
      <c r="C31" s="617"/>
      <c r="D31" s="565"/>
      <c r="E31" s="565"/>
      <c r="F31" s="565"/>
      <c r="G31" s="565"/>
      <c r="H31" s="565"/>
      <c r="I31" s="565"/>
      <c r="J31" s="565"/>
      <c r="K31" s="565"/>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row>
    <row r="32" spans="1:47" ht="21">
      <c r="A32" s="636" t="s">
        <v>498</v>
      </c>
      <c r="B32" s="53"/>
      <c r="C32" s="53"/>
      <c r="D32" s="630"/>
      <c r="E32" s="630"/>
      <c r="F32" s="565"/>
      <c r="G32" s="565"/>
      <c r="H32" s="565"/>
      <c r="I32" s="565"/>
      <c r="J32" s="565"/>
      <c r="K32" s="565"/>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row>
    <row r="33" spans="1:46">
      <c r="A33" s="636" t="s">
        <v>499</v>
      </c>
      <c r="B33" s="53"/>
      <c r="C33" s="53"/>
      <c r="D33" s="565"/>
      <c r="E33" s="565"/>
      <c r="F33" s="565"/>
      <c r="G33" s="565"/>
      <c r="H33" s="565"/>
      <c r="I33" s="565"/>
      <c r="J33" s="565"/>
      <c r="K33" s="565"/>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row>
    <row r="34" spans="1:46">
      <c r="A34" s="53" t="s">
        <v>500</v>
      </c>
      <c r="B34" s="53"/>
      <c r="C34" s="53"/>
      <c r="D34" s="565"/>
      <c r="E34" s="565"/>
      <c r="F34" s="565"/>
      <c r="G34" s="565"/>
      <c r="H34" s="565"/>
      <c r="I34" s="565"/>
      <c r="J34" s="565"/>
      <c r="K34" s="565"/>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row>
    <row r="35" spans="1:46" ht="21">
      <c r="A35" s="636" t="s">
        <v>501</v>
      </c>
      <c r="B35" s="637"/>
      <c r="C35" s="637"/>
      <c r="D35" s="565"/>
      <c r="E35" s="565"/>
      <c r="F35" s="565"/>
      <c r="G35" s="565"/>
      <c r="H35" s="565"/>
      <c r="I35" s="565"/>
      <c r="J35" s="565"/>
      <c r="K35" s="565"/>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row>
    <row r="36" spans="1:46" ht="21">
      <c r="A36" s="53"/>
      <c r="B36" s="53"/>
      <c r="C36" s="630"/>
      <c r="D36" s="565"/>
      <c r="E36" s="565"/>
      <c r="F36" s="565"/>
      <c r="G36" s="565"/>
      <c r="H36" s="565"/>
      <c r="I36" s="565"/>
      <c r="J36" s="565"/>
      <c r="K36" s="565"/>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row>
    <row r="37" spans="1:46">
      <c r="A37" s="53"/>
      <c r="B37" s="53"/>
      <c r="C37" s="53"/>
      <c r="D37" s="565"/>
      <c r="E37" s="565"/>
      <c r="F37" s="565"/>
      <c r="G37" s="565"/>
      <c r="H37" s="565"/>
      <c r="I37" s="565"/>
      <c r="J37" s="565"/>
      <c r="K37" s="565"/>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row>
    <row r="38" spans="1:46">
      <c r="A38" s="53"/>
      <c r="B38" s="53"/>
      <c r="C38" s="53"/>
      <c r="D38" s="565"/>
      <c r="E38" s="565"/>
      <c r="F38" s="565"/>
      <c r="G38" s="565"/>
      <c r="H38" s="565"/>
      <c r="I38" s="565"/>
      <c r="J38" s="565"/>
      <c r="K38" s="565"/>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row>
    <row r="39" spans="1:46">
      <c r="A39" s="53"/>
      <c r="B39" s="53"/>
      <c r="C39" s="53"/>
      <c r="D39" s="565"/>
      <c r="E39" s="565"/>
      <c r="F39" s="565"/>
      <c r="G39" s="565"/>
      <c r="H39" s="565"/>
      <c r="I39" s="565"/>
      <c r="J39" s="565"/>
      <c r="K39" s="565"/>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row>
    <row r="40" spans="1:46">
      <c r="A40" s="53"/>
      <c r="B40" s="53"/>
      <c r="C40" s="53"/>
      <c r="D40" s="565"/>
      <c r="E40" s="565"/>
      <c r="F40" s="565"/>
      <c r="G40" s="565"/>
      <c r="H40" s="565"/>
      <c r="I40" s="565"/>
      <c r="J40" s="565"/>
      <c r="K40" s="565"/>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row>
    <row r="41" spans="1:46">
      <c r="A41" s="53"/>
      <c r="B41" s="53"/>
      <c r="C41" s="53"/>
      <c r="D41" s="565"/>
      <c r="E41" s="565"/>
      <c r="F41" s="565"/>
      <c r="G41" s="565"/>
      <c r="H41" s="565"/>
      <c r="I41" s="565"/>
      <c r="J41" s="565"/>
      <c r="K41" s="565"/>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row>
    <row r="42" spans="1:46">
      <c r="A42" s="53"/>
      <c r="B42" s="53"/>
      <c r="C42" s="53"/>
      <c r="D42" s="565"/>
      <c r="E42" s="565"/>
      <c r="F42" s="565"/>
      <c r="G42" s="565"/>
      <c r="H42" s="565"/>
      <c r="I42" s="565"/>
      <c r="J42" s="565"/>
      <c r="K42" s="565"/>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row>
    <row r="43" spans="1:46">
      <c r="A43" s="53"/>
      <c r="B43" s="53"/>
      <c r="C43" s="53"/>
      <c r="D43" s="565"/>
      <c r="E43" s="565"/>
      <c r="F43" s="565"/>
      <c r="G43" s="565"/>
      <c r="H43" s="565"/>
      <c r="I43" s="565"/>
      <c r="J43" s="565"/>
      <c r="K43" s="565"/>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row>
    <row r="44" spans="1:46">
      <c r="A44" s="53"/>
      <c r="B44" s="53"/>
      <c r="C44" s="53"/>
      <c r="D44" s="565"/>
      <c r="E44" s="565"/>
      <c r="F44" s="565"/>
      <c r="G44" s="565"/>
      <c r="H44" s="565"/>
      <c r="I44" s="565"/>
      <c r="J44" s="565"/>
      <c r="K44" s="565"/>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row>
    <row r="45" spans="1:46">
      <c r="A45" s="53"/>
      <c r="B45" s="53"/>
      <c r="C45" s="53"/>
      <c r="D45" s="565"/>
      <c r="E45" s="565"/>
      <c r="F45" s="565"/>
      <c r="G45" s="565"/>
      <c r="H45" s="565"/>
      <c r="I45" s="565"/>
      <c r="J45" s="565"/>
      <c r="K45" s="565"/>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row>
    <row r="46" spans="1:46">
      <c r="A46" s="53"/>
      <c r="B46" s="53"/>
      <c r="C46" s="53"/>
      <c r="D46" s="565"/>
      <c r="E46" s="565"/>
      <c r="F46" s="565"/>
      <c r="G46" s="565"/>
      <c r="H46" s="565"/>
      <c r="I46" s="565"/>
      <c r="J46" s="565"/>
      <c r="K46" s="565"/>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row>
    <row r="47" spans="1:46">
      <c r="A47" s="53"/>
      <c r="B47" s="53"/>
      <c r="C47" s="53"/>
      <c r="D47" s="565"/>
      <c r="E47" s="565"/>
      <c r="F47" s="565"/>
      <c r="G47" s="565"/>
      <c r="H47" s="565"/>
      <c r="I47" s="565"/>
      <c r="J47" s="565"/>
      <c r="K47" s="565"/>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row>
    <row r="48" spans="1:46">
      <c r="A48" s="53"/>
      <c r="B48" s="53"/>
      <c r="C48" s="53"/>
      <c r="D48" s="565"/>
      <c r="E48" s="565"/>
      <c r="F48" s="565"/>
      <c r="G48" s="565"/>
      <c r="H48" s="565"/>
      <c r="I48" s="565"/>
      <c r="J48" s="565"/>
      <c r="K48" s="565"/>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row>
    <row r="49" spans="1:46">
      <c r="A49" s="53"/>
      <c r="B49" s="53"/>
      <c r="C49" s="53"/>
      <c r="D49" s="565"/>
      <c r="E49" s="565"/>
      <c r="F49" s="565"/>
      <c r="G49" s="565"/>
      <c r="H49" s="565"/>
      <c r="I49" s="565"/>
      <c r="J49" s="565"/>
      <c r="K49" s="565"/>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row>
    <row r="50" spans="1:46">
      <c r="A50" s="53"/>
      <c r="B50" s="53"/>
      <c r="C50" s="53"/>
      <c r="D50" s="565"/>
      <c r="E50" s="565"/>
      <c r="F50" s="565"/>
      <c r="G50" s="565"/>
      <c r="H50" s="565"/>
      <c r="I50" s="565"/>
      <c r="J50" s="565"/>
      <c r="K50" s="565"/>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row>
    <row r="51" spans="1:46">
      <c r="A51" s="53"/>
      <c r="B51" s="53"/>
      <c r="C51" s="53"/>
      <c r="D51" s="565"/>
      <c r="E51" s="565"/>
      <c r="F51" s="565"/>
      <c r="G51" s="565"/>
      <c r="H51" s="565"/>
      <c r="I51" s="565"/>
      <c r="J51" s="565"/>
      <c r="K51" s="565"/>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row>
    <row r="52" spans="1:46">
      <c r="A52" s="53"/>
      <c r="B52" s="53"/>
      <c r="C52" s="53"/>
      <c r="D52" s="565"/>
      <c r="E52" s="565"/>
      <c r="F52" s="565"/>
      <c r="G52" s="565"/>
      <c r="H52" s="565"/>
      <c r="I52" s="565"/>
      <c r="J52" s="565"/>
      <c r="K52" s="565"/>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row>
    <row r="53" spans="1:46">
      <c r="A53" s="53"/>
      <c r="B53" s="53"/>
      <c r="C53" s="53"/>
      <c r="D53" s="565"/>
      <c r="E53" s="565"/>
      <c r="F53" s="565"/>
      <c r="G53" s="565"/>
      <c r="H53" s="565"/>
      <c r="I53" s="565"/>
      <c r="J53" s="565"/>
      <c r="K53" s="565"/>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row>
    <row r="54" spans="1:46">
      <c r="A54" s="53"/>
      <c r="B54" s="53"/>
      <c r="C54" s="53"/>
      <c r="D54" s="565"/>
      <c r="E54" s="565"/>
      <c r="F54" s="565"/>
      <c r="G54" s="565"/>
      <c r="H54" s="565"/>
      <c r="I54" s="565"/>
      <c r="J54" s="565"/>
      <c r="K54" s="565"/>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row>
    <row r="55" spans="1:46">
      <c r="A55" s="53"/>
      <c r="B55" s="53"/>
      <c r="C55" s="53"/>
      <c r="D55" s="565"/>
      <c r="E55" s="565"/>
      <c r="F55" s="565"/>
      <c r="G55" s="565"/>
      <c r="H55" s="565"/>
      <c r="I55" s="565"/>
      <c r="J55" s="565"/>
      <c r="K55" s="565"/>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row>
    <row r="56" spans="1:46">
      <c r="A56" s="53"/>
      <c r="B56" s="53"/>
      <c r="C56" s="53"/>
      <c r="D56" s="565"/>
      <c r="E56" s="565"/>
      <c r="F56" s="565"/>
      <c r="G56" s="565"/>
      <c r="H56" s="565"/>
      <c r="I56" s="565"/>
      <c r="J56" s="565"/>
      <c r="K56" s="565"/>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row>
    <row r="57" spans="1:46">
      <c r="A57" s="53"/>
      <c r="B57" s="53"/>
      <c r="C57" s="53"/>
      <c r="D57" s="565"/>
      <c r="E57" s="565"/>
      <c r="F57" s="565"/>
      <c r="G57" s="565"/>
      <c r="H57" s="565"/>
      <c r="I57" s="565"/>
      <c r="J57" s="565"/>
      <c r="K57" s="565"/>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row>
    <row r="58" spans="1:46">
      <c r="A58" s="53"/>
      <c r="B58" s="53"/>
      <c r="C58" s="53"/>
      <c r="D58" s="565"/>
      <c r="E58" s="565"/>
      <c r="F58" s="565"/>
      <c r="G58" s="565"/>
      <c r="H58" s="565"/>
      <c r="I58" s="565"/>
      <c r="J58" s="565"/>
      <c r="K58" s="565"/>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row>
    <row r="59" spans="1:46">
      <c r="A59" s="53"/>
      <c r="B59" s="53"/>
      <c r="C59" s="53"/>
      <c r="D59" s="565"/>
      <c r="E59" s="565"/>
      <c r="F59" s="565"/>
      <c r="G59" s="565"/>
      <c r="H59" s="565"/>
      <c r="I59" s="565"/>
      <c r="J59" s="565"/>
      <c r="K59" s="565"/>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row>
    <row r="60" spans="1:46">
      <c r="A60" s="53"/>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row>
    <row r="61" spans="1:46">
      <c r="A61" s="53"/>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row>
    <row r="62" spans="1:46">
      <c r="A62" s="53"/>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row>
    <row r="63" spans="1:46">
      <c r="A63" s="53"/>
      <c r="B63" s="53"/>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row>
    <row r="64" spans="1:46">
      <c r="A64" s="53"/>
      <c r="B64" s="53"/>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row>
    <row r="65" spans="1:46">
      <c r="A65" s="53"/>
      <c r="B65" s="53"/>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row>
    <row r="66" spans="1:46">
      <c r="A66" s="53"/>
      <c r="B66" s="53"/>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row>
    <row r="67" spans="1:46">
      <c r="A67" s="53"/>
      <c r="B67" s="53"/>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row>
    <row r="68" spans="1:46">
      <c r="A68" s="53"/>
      <c r="B68" s="53"/>
      <c r="C68" s="53"/>
      <c r="D68" s="53"/>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row>
    <row r="69" spans="1:46">
      <c r="A69" s="53"/>
      <c r="B69" s="53"/>
      <c r="C69" s="53"/>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row>
    <row r="70" spans="1:46">
      <c r="A70" s="53"/>
      <c r="B70" s="53"/>
      <c r="C70" s="53"/>
      <c r="D70" s="53"/>
      <c r="E70" s="53"/>
      <c r="F70" s="53"/>
      <c r="G70" s="53"/>
      <c r="H70" s="53"/>
      <c r="I70" s="53"/>
      <c r="J70" s="53"/>
      <c r="K70" s="53"/>
      <c r="L70" s="53"/>
      <c r="M70" s="53"/>
      <c r="N70" s="53"/>
      <c r="O70" s="53"/>
      <c r="P70" s="53"/>
      <c r="Q70" s="53"/>
      <c r="R70" s="53"/>
      <c r="S70" s="53"/>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row>
    <row r="71" spans="1:46">
      <c r="A71" s="53"/>
      <c r="B71" s="53"/>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row>
    <row r="72" spans="1:46">
      <c r="A72" s="53"/>
      <c r="B72" s="53"/>
      <c r="C72" s="53"/>
      <c r="D72" s="53"/>
      <c r="E72" s="53"/>
      <c r="F72" s="53"/>
      <c r="G72" s="53"/>
      <c r="H72" s="53"/>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row>
    <row r="73" spans="1:46">
      <c r="A73" s="53"/>
      <c r="B73" s="53"/>
      <c r="C73" s="53"/>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row>
    <row r="74" spans="1:46">
      <c r="A74" s="53"/>
      <c r="B74" s="53"/>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row>
    <row r="75" spans="1:46">
      <c r="A75" s="53"/>
      <c r="B75" s="53"/>
      <c r="C75" s="53"/>
      <c r="D75" s="53"/>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row>
    <row r="76" spans="1:46">
      <c r="A76" s="53"/>
      <c r="B76" s="53"/>
      <c r="C76" s="53"/>
      <c r="D76" s="53"/>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row>
    <row r="77" spans="1:46">
      <c r="A77" s="53"/>
      <c r="B77" s="53"/>
      <c r="C77" s="53"/>
      <c r="D77" s="53"/>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row>
    <row r="78" spans="1:46">
      <c r="A78" s="53"/>
      <c r="B78" s="53"/>
      <c r="C78" s="53"/>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row>
    <row r="79" spans="1:46">
      <c r="A79" s="53"/>
      <c r="B79" s="53"/>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row>
    <row r="80" spans="1:46">
      <c r="A80" s="53"/>
      <c r="B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row>
    <row r="81" spans="1:46">
      <c r="A81" s="53"/>
      <c r="B81" s="53"/>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row>
    <row r="82" spans="1:46">
      <c r="A82" s="53"/>
      <c r="B82" s="53"/>
      <c r="C82" s="53"/>
      <c r="D82" s="53"/>
      <c r="E82" s="53"/>
      <c r="F82" s="53"/>
      <c r="G82" s="53"/>
      <c r="H82" s="53"/>
      <c r="I82" s="53"/>
      <c r="J82" s="53"/>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row>
    <row r="83" spans="1:46">
      <c r="A83" s="53"/>
      <c r="B83" s="53"/>
      <c r="C83" s="53"/>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row>
    <row r="84" spans="1:46">
      <c r="A84" s="53"/>
      <c r="B84" s="53"/>
      <c r="C84" s="53"/>
      <c r="D84" s="53"/>
      <c r="E84" s="53"/>
      <c r="F84" s="53"/>
      <c r="G84" s="53"/>
      <c r="H84" s="53"/>
      <c r="I84" s="53"/>
      <c r="J84" s="53"/>
      <c r="K84" s="53"/>
      <c r="L84" s="53"/>
      <c r="M84" s="53"/>
      <c r="N84" s="53"/>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row>
    <row r="85" spans="1:46">
      <c r="A85" s="53"/>
      <c r="B85" s="53"/>
      <c r="C85" s="53"/>
      <c r="D85" s="53"/>
      <c r="E85" s="53"/>
      <c r="F85" s="53"/>
      <c r="G85" s="53"/>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row>
    <row r="86" spans="1:46">
      <c r="A86" s="53"/>
      <c r="B86" s="53"/>
      <c r="C86" s="53"/>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row>
    <row r="87" spans="1:46">
      <c r="A87" s="53"/>
      <c r="B87" s="53"/>
      <c r="C87" s="53"/>
      <c r="D87" s="53"/>
      <c r="E87" s="53"/>
      <c r="F87" s="53"/>
      <c r="G87" s="53"/>
      <c r="H87" s="53"/>
      <c r="I87" s="53"/>
      <c r="J87" s="53"/>
      <c r="K87" s="53"/>
      <c r="L87" s="53"/>
      <c r="M87" s="53"/>
      <c r="N87" s="53"/>
      <c r="O87" s="53"/>
      <c r="P87" s="53"/>
      <c r="Q87" s="53"/>
      <c r="R87" s="53"/>
      <c r="S87" s="53"/>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row>
    <row r="88" spans="1:46">
      <c r="A88" s="53"/>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row>
    <row r="89" spans="1:46">
      <c r="A89" s="53"/>
      <c r="B89" s="53"/>
      <c r="C89" s="53"/>
      <c r="D89" s="53"/>
      <c r="E89" s="53"/>
      <c r="F89" s="53"/>
      <c r="G89" s="53"/>
      <c r="H89" s="53"/>
      <c r="I89" s="53"/>
      <c r="J89" s="53"/>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row>
    <row r="90" spans="1:46">
      <c r="A90" s="53"/>
      <c r="B90" s="53"/>
      <c r="C90" s="53"/>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c r="AE90" s="53"/>
      <c r="AF90" s="53"/>
      <c r="AG90" s="53"/>
      <c r="AH90" s="53"/>
      <c r="AI90" s="53"/>
      <c r="AJ90" s="53"/>
      <c r="AK90" s="53"/>
      <c r="AL90" s="53"/>
      <c r="AM90" s="53"/>
      <c r="AN90" s="53"/>
      <c r="AO90" s="53"/>
      <c r="AP90" s="53"/>
      <c r="AQ90" s="53"/>
      <c r="AR90" s="53"/>
      <c r="AS90" s="53"/>
      <c r="AT90" s="53"/>
    </row>
    <row r="91" spans="1:46">
      <c r="A91" s="53"/>
      <c r="B91" s="53"/>
      <c r="C91" s="53"/>
      <c r="D91" s="53"/>
      <c r="E91" s="53"/>
      <c r="F91" s="53"/>
      <c r="G91" s="53"/>
      <c r="H91" s="53"/>
      <c r="I91" s="53"/>
      <c r="J91" s="53"/>
      <c r="K91" s="53"/>
      <c r="L91" s="53"/>
      <c r="M91" s="53"/>
      <c r="N91" s="53"/>
      <c r="O91" s="53"/>
      <c r="P91" s="53"/>
      <c r="Q91" s="53"/>
      <c r="R91" s="53"/>
      <c r="S91" s="53"/>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row>
    <row r="92" spans="1:46">
      <c r="A92" s="53"/>
      <c r="B92" s="53"/>
      <c r="C92" s="53"/>
      <c r="D92" s="53"/>
      <c r="E92" s="53"/>
      <c r="F92" s="53"/>
      <c r="G92" s="53"/>
      <c r="H92" s="53"/>
      <c r="I92" s="53"/>
      <c r="J92" s="53"/>
      <c r="K92" s="53"/>
      <c r="L92" s="53"/>
      <c r="M92" s="53"/>
      <c r="N92" s="53"/>
      <c r="O92" s="53"/>
      <c r="P92" s="53"/>
      <c r="Q92" s="53"/>
      <c r="R92" s="53"/>
      <c r="S92" s="53"/>
      <c r="T92" s="53"/>
      <c r="U92" s="53"/>
      <c r="V92" s="53"/>
      <c r="W92" s="53"/>
      <c r="X92" s="53"/>
      <c r="Y92" s="53"/>
      <c r="Z92" s="53"/>
      <c r="AA92" s="53"/>
      <c r="AB92" s="53"/>
      <c r="AC92" s="53"/>
      <c r="AD92" s="53"/>
      <c r="AE92" s="53"/>
      <c r="AF92" s="53"/>
      <c r="AG92" s="53"/>
      <c r="AH92" s="53"/>
      <c r="AI92" s="53"/>
      <c r="AJ92" s="53"/>
      <c r="AK92" s="53"/>
      <c r="AL92" s="53"/>
      <c r="AM92" s="53"/>
      <c r="AN92" s="53"/>
      <c r="AO92" s="53"/>
      <c r="AP92" s="53"/>
      <c r="AQ92" s="53"/>
      <c r="AR92" s="53"/>
      <c r="AS92" s="53"/>
      <c r="AT92" s="53"/>
    </row>
    <row r="93" spans="1:46">
      <c r="A93" s="53"/>
      <c r="B93" s="53"/>
      <c r="C93" s="53"/>
      <c r="D93" s="53"/>
      <c r="E93" s="53"/>
      <c r="F93" s="53"/>
      <c r="G93" s="53"/>
      <c r="H93" s="53"/>
      <c r="I93" s="53"/>
      <c r="J93" s="53"/>
      <c r="K93" s="53"/>
      <c r="L93" s="53"/>
      <c r="M93" s="53"/>
      <c r="N93" s="53"/>
      <c r="O93" s="53"/>
      <c r="P93" s="53"/>
      <c r="Q93" s="53"/>
      <c r="R93" s="53"/>
      <c r="S93" s="53"/>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53"/>
      <c r="AS93" s="53"/>
      <c r="AT93" s="53"/>
    </row>
    <row r="94" spans="1:46">
      <c r="A94" s="53"/>
      <c r="B94" s="53"/>
      <c r="C94" s="53"/>
      <c r="D94" s="53"/>
      <c r="E94" s="53"/>
      <c r="F94" s="53"/>
      <c r="G94" s="53"/>
      <c r="H94" s="53"/>
      <c r="I94" s="53"/>
      <c r="J94" s="53"/>
      <c r="K94" s="53"/>
      <c r="L94" s="53"/>
      <c r="M94" s="53"/>
      <c r="N94" s="53"/>
      <c r="O94" s="53"/>
      <c r="P94" s="53"/>
      <c r="Q94" s="53"/>
      <c r="R94" s="53"/>
      <c r="S94" s="53"/>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c r="AR94" s="53"/>
      <c r="AS94" s="53"/>
      <c r="AT94" s="53"/>
    </row>
    <row r="95" spans="1:46">
      <c r="A95" s="53"/>
      <c r="B95" s="53"/>
      <c r="C95" s="53"/>
      <c r="D95" s="53"/>
      <c r="E95" s="53"/>
      <c r="F95" s="53"/>
      <c r="G95" s="53"/>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row>
    <row r="96" spans="1:46">
      <c r="C96" s="53"/>
      <c r="D96" s="53"/>
      <c r="E96" s="53"/>
      <c r="F96" s="53"/>
      <c r="G96" s="53"/>
      <c r="H96" s="53"/>
      <c r="I96" s="53"/>
      <c r="J96" s="53"/>
      <c r="K96" s="53"/>
      <c r="L96" s="53"/>
      <c r="M96" s="53"/>
      <c r="N96" s="53"/>
      <c r="O96" s="53"/>
      <c r="P96" s="53"/>
      <c r="Q96" s="53"/>
      <c r="R96" s="53"/>
      <c r="S96" s="53"/>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c r="AR96" s="53"/>
      <c r="AS96" s="53"/>
      <c r="AT96" s="53"/>
    </row>
    <row r="97" spans="3:46">
      <c r="C97" s="53"/>
      <c r="D97" s="53"/>
      <c r="E97" s="53"/>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row>
    <row r="98" spans="3:46">
      <c r="C98" s="53"/>
      <c r="D98" s="53"/>
      <c r="E98" s="53"/>
      <c r="F98" s="53"/>
      <c r="G98" s="53"/>
      <c r="H98" s="53"/>
      <c r="I98" s="53"/>
      <c r="J98" s="53"/>
      <c r="K98" s="53"/>
      <c r="L98" s="53"/>
      <c r="M98" s="53"/>
      <c r="N98" s="53"/>
      <c r="O98" s="53"/>
      <c r="P98" s="53"/>
      <c r="Q98" s="53"/>
      <c r="R98" s="53"/>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row>
    <row r="99" spans="3:46">
      <c r="C99" s="53"/>
      <c r="D99" s="53"/>
      <c r="E99" s="53"/>
      <c r="F99" s="53"/>
      <c r="G99" s="53"/>
      <c r="H99" s="53"/>
      <c r="I99" s="53"/>
      <c r="J99" s="53"/>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row>
    <row r="100" spans="3:46">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row>
    <row r="101" spans="3:46">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row>
    <row r="102" spans="3:46">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row>
    <row r="103" spans="3:46">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row>
    <row r="104" spans="3:46">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row>
    <row r="105" spans="3:46">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row>
    <row r="106" spans="3:46">
      <c r="C106" s="53"/>
      <c r="D106" s="53"/>
      <c r="E106" s="53"/>
      <c r="F106" s="53"/>
      <c r="G106" s="53"/>
      <c r="H106" s="53"/>
      <c r="I106" s="53"/>
      <c r="J106" s="53"/>
      <c r="K106" s="53"/>
      <c r="L106" s="53"/>
      <c r="M106" s="53"/>
      <c r="N106" s="53"/>
      <c r="O106" s="53"/>
      <c r="P106" s="53"/>
      <c r="Q106" s="53"/>
      <c r="R106" s="53"/>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row>
    <row r="107" spans="3:46">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row>
    <row r="108" spans="3:46">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c r="AP108" s="53"/>
      <c r="AQ108" s="53"/>
      <c r="AR108" s="53"/>
      <c r="AS108" s="53"/>
      <c r="AT108" s="53"/>
    </row>
    <row r="109" spans="3:46">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53"/>
      <c r="AT109" s="53"/>
    </row>
    <row r="110" spans="3:46">
      <c r="C110" s="53"/>
      <c r="D110" s="53"/>
      <c r="E110" s="53"/>
      <c r="F110" s="53"/>
      <c r="G110" s="53"/>
      <c r="H110" s="53"/>
      <c r="I110" s="53"/>
      <c r="J110" s="53"/>
      <c r="K110" s="53"/>
      <c r="L110" s="53"/>
      <c r="M110" s="53"/>
      <c r="N110" s="53"/>
      <c r="O110" s="53"/>
      <c r="P110" s="53"/>
      <c r="Q110" s="53"/>
      <c r="R110" s="53"/>
      <c r="S110" s="53"/>
      <c r="T110" s="53"/>
      <c r="U110" s="53"/>
      <c r="V110" s="53"/>
      <c r="W110" s="53"/>
      <c r="X110" s="53"/>
      <c r="Y110" s="53"/>
      <c r="Z110" s="53"/>
      <c r="AA110" s="53"/>
      <c r="AB110" s="53"/>
      <c r="AC110" s="53"/>
      <c r="AD110" s="53"/>
      <c r="AE110" s="53"/>
      <c r="AF110" s="53"/>
      <c r="AG110" s="53"/>
      <c r="AH110" s="53"/>
      <c r="AI110" s="53"/>
      <c r="AJ110" s="53"/>
      <c r="AK110" s="53"/>
      <c r="AL110" s="53"/>
      <c r="AM110" s="53"/>
      <c r="AN110" s="53"/>
      <c r="AO110" s="53"/>
      <c r="AP110" s="53"/>
      <c r="AQ110" s="53"/>
      <c r="AR110" s="53"/>
      <c r="AS110" s="53"/>
      <c r="AT110" s="53"/>
    </row>
    <row r="111" spans="3:46">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c r="AM111" s="53"/>
      <c r="AN111" s="53"/>
      <c r="AO111" s="53"/>
      <c r="AP111" s="53"/>
      <c r="AQ111" s="53"/>
      <c r="AR111" s="53"/>
      <c r="AS111" s="53"/>
      <c r="AT111" s="53"/>
    </row>
    <row r="112" spans="3:46">
      <c r="C112" s="53"/>
      <c r="D112" s="53"/>
      <c r="E112" s="53"/>
      <c r="F112" s="53"/>
      <c r="G112" s="53"/>
      <c r="H112" s="53"/>
      <c r="I112" s="53"/>
      <c r="J112" s="53"/>
      <c r="K112" s="53"/>
      <c r="L112" s="53"/>
      <c r="M112" s="53"/>
      <c r="N112" s="53"/>
      <c r="O112" s="53"/>
      <c r="P112" s="53"/>
      <c r="Q112" s="53"/>
      <c r="R112" s="53"/>
      <c r="S112" s="53"/>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row>
    <row r="113" spans="3:46">
      <c r="C113" s="53"/>
      <c r="D113" s="53"/>
      <c r="E113" s="53"/>
      <c r="F113" s="53"/>
      <c r="G113" s="53"/>
      <c r="H113" s="53"/>
      <c r="I113" s="53"/>
      <c r="J113" s="53"/>
      <c r="K113" s="53"/>
      <c r="L113" s="53"/>
      <c r="M113" s="53"/>
      <c r="N113" s="53"/>
      <c r="O113" s="53"/>
      <c r="P113" s="53"/>
      <c r="Q113" s="53"/>
      <c r="R113" s="53"/>
      <c r="S113" s="53"/>
      <c r="T113" s="53"/>
      <c r="U113" s="53"/>
      <c r="V113" s="53"/>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row>
    <row r="114" spans="3:46">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53"/>
      <c r="AT114" s="53"/>
    </row>
    <row r="115" spans="3:46">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3"/>
      <c r="AQ115" s="53"/>
      <c r="AR115" s="53"/>
      <c r="AS115" s="53"/>
      <c r="AT115" s="53"/>
    </row>
    <row r="116" spans="3:46">
      <c r="C116" s="53"/>
      <c r="D116" s="53"/>
      <c r="E116" s="53"/>
      <c r="F116" s="53"/>
      <c r="G116" s="53"/>
      <c r="H116" s="53"/>
      <c r="I116" s="53"/>
      <c r="J116" s="53"/>
      <c r="K116" s="53"/>
      <c r="L116" s="53"/>
      <c r="M116" s="53"/>
      <c r="N116" s="53"/>
      <c r="O116" s="53"/>
      <c r="P116" s="53"/>
      <c r="Q116" s="53"/>
      <c r="R116" s="53"/>
      <c r="S116" s="53"/>
      <c r="T116" s="53"/>
      <c r="U116" s="53"/>
      <c r="V116" s="53"/>
      <c r="W116" s="53"/>
      <c r="X116" s="53"/>
      <c r="Y116" s="53"/>
      <c r="Z116" s="53"/>
      <c r="AA116" s="53"/>
      <c r="AB116" s="53"/>
      <c r="AC116" s="53"/>
      <c r="AD116" s="53"/>
      <c r="AE116" s="53"/>
      <c r="AF116" s="53"/>
      <c r="AG116" s="53"/>
      <c r="AH116" s="53"/>
      <c r="AI116" s="53"/>
      <c r="AJ116" s="53"/>
      <c r="AK116" s="53"/>
      <c r="AL116" s="53"/>
      <c r="AM116" s="53"/>
      <c r="AN116" s="53"/>
      <c r="AO116" s="53"/>
      <c r="AP116" s="53"/>
      <c r="AQ116" s="53"/>
      <c r="AR116" s="53"/>
      <c r="AS116" s="53"/>
      <c r="AT116" s="53"/>
    </row>
    <row r="117" spans="3:46">
      <c r="C117" s="53"/>
      <c r="D117" s="53"/>
      <c r="E117" s="53"/>
      <c r="F117" s="53"/>
      <c r="G117" s="53"/>
      <c r="H117" s="53"/>
      <c r="I117" s="53"/>
      <c r="J117" s="53"/>
      <c r="K117" s="53"/>
      <c r="L117" s="53"/>
      <c r="M117" s="53"/>
      <c r="N117" s="53"/>
      <c r="O117" s="53"/>
      <c r="P117" s="53"/>
      <c r="Q117" s="53"/>
      <c r="R117" s="53"/>
      <c r="S117" s="53"/>
      <c r="T117" s="53"/>
      <c r="U117" s="53"/>
      <c r="V117" s="53"/>
      <c r="W117" s="53"/>
      <c r="X117" s="53"/>
      <c r="Y117" s="53"/>
      <c r="Z117" s="53"/>
      <c r="AA117" s="53"/>
      <c r="AB117" s="53"/>
      <c r="AC117" s="53"/>
      <c r="AD117" s="53"/>
      <c r="AE117" s="53"/>
      <c r="AF117" s="53"/>
      <c r="AG117" s="53"/>
      <c r="AH117" s="53"/>
      <c r="AI117" s="53"/>
      <c r="AJ117" s="53"/>
      <c r="AK117" s="53"/>
      <c r="AL117" s="53"/>
      <c r="AM117" s="53"/>
      <c r="AN117" s="53"/>
      <c r="AO117" s="53"/>
      <c r="AP117" s="53"/>
      <c r="AQ117" s="53"/>
      <c r="AR117" s="53"/>
      <c r="AS117" s="53"/>
      <c r="AT117" s="53"/>
    </row>
    <row r="118" spans="3:46">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c r="AA118" s="53"/>
      <c r="AB118" s="53"/>
      <c r="AC118" s="53"/>
      <c r="AD118" s="53"/>
      <c r="AE118" s="53"/>
      <c r="AF118" s="53"/>
      <c r="AG118" s="53"/>
      <c r="AH118" s="53"/>
      <c r="AI118" s="53"/>
      <c r="AJ118" s="53"/>
      <c r="AK118" s="53"/>
      <c r="AL118" s="53"/>
      <c r="AM118" s="53"/>
      <c r="AN118" s="53"/>
      <c r="AO118" s="53"/>
      <c r="AP118" s="53"/>
      <c r="AQ118" s="53"/>
      <c r="AR118" s="53"/>
      <c r="AS118" s="53"/>
      <c r="AT118" s="53"/>
    </row>
    <row r="119" spans="3:46">
      <c r="C119" s="53"/>
      <c r="D119" s="53"/>
      <c r="E119" s="53"/>
      <c r="F119" s="53"/>
      <c r="G119" s="53"/>
      <c r="H119" s="53"/>
      <c r="I119" s="53"/>
      <c r="J119" s="53"/>
      <c r="K119" s="53"/>
      <c r="L119" s="53"/>
      <c r="M119" s="53"/>
      <c r="N119" s="53"/>
      <c r="O119" s="53"/>
      <c r="P119" s="53"/>
      <c r="Q119" s="53"/>
      <c r="R119" s="53"/>
      <c r="S119" s="53"/>
      <c r="T119" s="53"/>
      <c r="U119" s="53"/>
      <c r="V119" s="53"/>
      <c r="W119" s="53"/>
      <c r="X119" s="53"/>
      <c r="Y119" s="53"/>
      <c r="Z119" s="53"/>
      <c r="AA119" s="53"/>
      <c r="AB119" s="53"/>
      <c r="AC119" s="53"/>
      <c r="AD119" s="53"/>
      <c r="AE119" s="53"/>
      <c r="AF119" s="53"/>
      <c r="AG119" s="53"/>
      <c r="AH119" s="53"/>
      <c r="AI119" s="53"/>
      <c r="AJ119" s="53"/>
      <c r="AK119" s="53"/>
      <c r="AL119" s="53"/>
      <c r="AM119" s="53"/>
      <c r="AN119" s="53"/>
      <c r="AO119" s="53"/>
      <c r="AP119" s="53"/>
      <c r="AQ119" s="53"/>
      <c r="AR119" s="53"/>
      <c r="AS119" s="53"/>
      <c r="AT119" s="53"/>
    </row>
    <row r="120" spans="3:46">
      <c r="C120" s="53"/>
      <c r="D120" s="53"/>
      <c r="E120" s="53"/>
      <c r="F120" s="53"/>
      <c r="G120" s="53"/>
      <c r="H120" s="53"/>
      <c r="I120" s="53"/>
      <c r="J120" s="53"/>
      <c r="K120" s="53"/>
      <c r="L120" s="53"/>
      <c r="M120" s="53"/>
      <c r="N120" s="53"/>
      <c r="O120" s="53"/>
      <c r="P120" s="53"/>
      <c r="Q120" s="53"/>
      <c r="R120" s="53"/>
      <c r="S120" s="53"/>
      <c r="T120" s="53"/>
      <c r="U120" s="53"/>
      <c r="V120" s="53"/>
      <c r="W120" s="53"/>
      <c r="X120" s="53"/>
      <c r="Y120" s="53"/>
      <c r="Z120" s="53"/>
      <c r="AA120" s="53"/>
      <c r="AB120" s="53"/>
      <c r="AC120" s="53"/>
      <c r="AD120" s="53"/>
      <c r="AE120" s="53"/>
      <c r="AF120" s="53"/>
      <c r="AG120" s="53"/>
      <c r="AH120" s="53"/>
      <c r="AI120" s="53"/>
      <c r="AJ120" s="53"/>
      <c r="AK120" s="53"/>
      <c r="AL120" s="53"/>
      <c r="AM120" s="53"/>
      <c r="AN120" s="53"/>
      <c r="AO120" s="53"/>
      <c r="AP120" s="53"/>
      <c r="AQ120" s="53"/>
      <c r="AR120" s="53"/>
      <c r="AS120" s="53"/>
      <c r="AT120" s="53"/>
    </row>
  </sheetData>
  <mergeCells count="13">
    <mergeCell ref="F26:G26"/>
    <mergeCell ref="H26:I26"/>
    <mergeCell ref="J26:K26"/>
    <mergeCell ref="A8:K8"/>
    <mergeCell ref="A11:C16"/>
    <mergeCell ref="J12:K12"/>
    <mergeCell ref="F13:G13"/>
    <mergeCell ref="H13:I13"/>
    <mergeCell ref="J13:K13"/>
    <mergeCell ref="F14:G14"/>
    <mergeCell ref="H14:I14"/>
    <mergeCell ref="J14:K14"/>
    <mergeCell ref="J15:K15"/>
  </mergeCells>
  <printOptions horizontalCentered="1" verticalCentered="1" gridLinesSet="0"/>
  <pageMargins left="0" right="0" top="0" bottom="0" header="0" footer="0"/>
  <pageSetup paperSize="9" scale="71"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0"/>
  <sheetViews>
    <sheetView showGridLines="0" showZeros="0" view="pageBreakPreview" topLeftCell="A16" zoomScale="60" zoomScaleNormal="60" workbookViewId="0">
      <selection activeCell="E28" sqref="E28"/>
    </sheetView>
  </sheetViews>
  <sheetFormatPr baseColWidth="10" defaultColWidth="11.54296875" defaultRowHeight="15.6"/>
  <cols>
    <col min="1" max="1" width="11.54296875" style="14"/>
    <col min="2" max="3" width="15.81640625" style="14" customWidth="1"/>
    <col min="4" max="4" width="18.90625" style="14" customWidth="1"/>
    <col min="5" max="5" width="24.08984375" style="14" customWidth="1"/>
    <col min="6" max="6" width="26" style="14" customWidth="1"/>
    <col min="7" max="7" width="17.6328125" style="14" customWidth="1"/>
    <col min="8" max="16384" width="11.54296875" style="14"/>
  </cols>
  <sheetData>
    <row r="1" spans="1:7" s="638" customFormat="1" ht="21">
      <c r="A1" s="1" t="s">
        <v>0</v>
      </c>
      <c r="E1" s="639"/>
      <c r="G1" s="640"/>
    </row>
    <row r="2" spans="1:7" s="638" customFormat="1" ht="20.399999999999999">
      <c r="A2" s="1" t="s">
        <v>1</v>
      </c>
    </row>
    <row r="3" spans="1:7" s="638" customFormat="1" ht="20.399999999999999">
      <c r="A3" s="641"/>
      <c r="G3" s="308"/>
    </row>
    <row r="4" spans="1:7" s="638" customFormat="1" ht="20.399999999999999">
      <c r="A4" s="641"/>
    </row>
    <row r="5" spans="1:7" s="642" customFormat="1" ht="21"/>
    <row r="6" spans="1:7" ht="17.399999999999999">
      <c r="A6" s="759" t="s">
        <v>502</v>
      </c>
      <c r="B6" s="759"/>
      <c r="C6" s="759"/>
      <c r="D6" s="759"/>
      <c r="E6" s="759"/>
      <c r="F6" s="759"/>
      <c r="G6" s="9"/>
    </row>
    <row r="11" spans="1:7" ht="16.2" thickBot="1">
      <c r="F11" s="384" t="str">
        <f>+'B8'!K10</f>
        <v>Exercice du 1er janvier 2017 au 31 décembre 2017</v>
      </c>
    </row>
    <row r="12" spans="1:7" ht="45" customHeight="1">
      <c r="A12" s="760" t="s">
        <v>503</v>
      </c>
      <c r="B12" s="761"/>
      <c r="C12" s="761"/>
      <c r="D12" s="762"/>
      <c r="E12" s="766" t="s">
        <v>504</v>
      </c>
      <c r="F12" s="768" t="s">
        <v>505</v>
      </c>
    </row>
    <row r="13" spans="1:7" ht="20.100000000000001" customHeight="1">
      <c r="A13" s="763"/>
      <c r="B13" s="764"/>
      <c r="C13" s="764"/>
      <c r="D13" s="765"/>
      <c r="E13" s="767"/>
      <c r="F13" s="769"/>
    </row>
    <row r="14" spans="1:7" ht="24" customHeight="1">
      <c r="A14" s="536"/>
      <c r="B14" s="537"/>
      <c r="C14" s="537"/>
      <c r="D14" s="538"/>
      <c r="E14" s="401"/>
      <c r="F14" s="643"/>
    </row>
    <row r="15" spans="1:7" s="5" customFormat="1" ht="24" customHeight="1">
      <c r="A15" s="545" t="s">
        <v>506</v>
      </c>
      <c r="B15" s="546"/>
      <c r="C15" s="546"/>
      <c r="D15" s="547"/>
      <c r="E15" s="548">
        <v>0</v>
      </c>
      <c r="F15" s="644">
        <v>0</v>
      </c>
    </row>
    <row r="16" spans="1:7" s="5" customFormat="1" ht="24" customHeight="1">
      <c r="A16" s="545"/>
      <c r="B16" s="546"/>
      <c r="C16" s="546"/>
      <c r="D16" s="547"/>
      <c r="E16" s="394"/>
      <c r="F16" s="645"/>
    </row>
    <row r="17" spans="1:6" s="5" customFormat="1" ht="24" customHeight="1">
      <c r="A17" s="770" t="s">
        <v>507</v>
      </c>
      <c r="B17" s="771"/>
      <c r="C17" s="771"/>
      <c r="D17" s="772"/>
      <c r="E17" s="556">
        <v>0</v>
      </c>
      <c r="F17" s="645">
        <v>0</v>
      </c>
    </row>
    <row r="18" spans="1:6" s="5" customFormat="1" ht="24" customHeight="1">
      <c r="A18" s="770"/>
      <c r="B18" s="771"/>
      <c r="C18" s="771"/>
      <c r="D18" s="772"/>
      <c r="E18" s="646"/>
      <c r="F18" s="645"/>
    </row>
    <row r="19" spans="1:6" s="5" customFormat="1" ht="24" customHeight="1">
      <c r="A19" s="545"/>
      <c r="B19" s="546"/>
      <c r="C19" s="546"/>
      <c r="D19" s="547"/>
      <c r="E19" s="394"/>
      <c r="F19" s="645"/>
    </row>
    <row r="20" spans="1:6" s="5" customFormat="1" ht="24" customHeight="1">
      <c r="A20" s="545"/>
      <c r="B20" s="546"/>
      <c r="C20" s="546"/>
      <c r="D20" s="547"/>
      <c r="E20" s="394"/>
      <c r="F20" s="645"/>
    </row>
    <row r="21" spans="1:6" s="5" customFormat="1" ht="24" customHeight="1">
      <c r="A21" s="545" t="s">
        <v>508</v>
      </c>
      <c r="B21" s="546"/>
      <c r="C21" s="546"/>
      <c r="D21" s="547"/>
      <c r="E21" s="556">
        <f>+[19]B9!E21</f>
        <v>87575674.950000003</v>
      </c>
      <c r="F21" s="556">
        <f>+[19]B9!F21</f>
        <v>88177086.480000004</v>
      </c>
    </row>
    <row r="22" spans="1:6" s="5" customFormat="1" ht="24" customHeight="1">
      <c r="A22" s="545" t="s">
        <v>509</v>
      </c>
      <c r="B22" s="546"/>
      <c r="C22" s="546"/>
      <c r="D22" s="547"/>
      <c r="E22" s="556">
        <f>+[19]B9!E22</f>
        <v>0</v>
      </c>
      <c r="F22" s="556">
        <f>+[19]B9!F22</f>
        <v>0</v>
      </c>
    </row>
    <row r="23" spans="1:6" s="5" customFormat="1" ht="24" customHeight="1">
      <c r="A23" s="545" t="s">
        <v>510</v>
      </c>
      <c r="B23" s="546"/>
      <c r="C23" s="546"/>
      <c r="D23" s="547"/>
      <c r="E23" s="556">
        <f>+[19]B9!E23</f>
        <v>1696911.19</v>
      </c>
      <c r="F23" s="556">
        <f>+[19]B9!F23</f>
        <v>1697907.04</v>
      </c>
    </row>
    <row r="24" spans="1:6" s="5" customFormat="1" ht="24" customHeight="1">
      <c r="A24" s="545" t="s">
        <v>511</v>
      </c>
      <c r="B24" s="546"/>
      <c r="C24" s="546"/>
      <c r="D24" s="547"/>
      <c r="E24" s="556"/>
      <c r="F24" s="647"/>
    </row>
    <row r="25" spans="1:6" s="5" customFormat="1" ht="24" customHeight="1">
      <c r="A25" s="545"/>
      <c r="B25" s="546"/>
      <c r="C25" s="546" t="s">
        <v>512</v>
      </c>
      <c r="D25" s="547"/>
      <c r="E25" s="648">
        <f>SUM(E14:E24)</f>
        <v>89272586.140000001</v>
      </c>
      <c r="F25" s="649">
        <f>SUM(F14:F24)</f>
        <v>89874993.520000011</v>
      </c>
    </row>
    <row r="26" spans="1:6" s="5" customFormat="1" ht="24" customHeight="1" thickBot="1">
      <c r="A26" s="559"/>
      <c r="B26" s="560"/>
      <c r="C26" s="560"/>
      <c r="D26" s="561"/>
      <c r="E26" s="650"/>
      <c r="F26" s="651"/>
    </row>
    <row r="27" spans="1:6" s="5" customFormat="1" ht="24" customHeight="1">
      <c r="A27" s="546"/>
      <c r="B27" s="546"/>
      <c r="C27" s="546"/>
      <c r="D27" s="546"/>
      <c r="E27" s="546"/>
      <c r="F27" s="546"/>
    </row>
    <row r="28" spans="1:6" s="5" customFormat="1" ht="24" customHeight="1">
      <c r="A28" s="546"/>
      <c r="B28" s="546"/>
      <c r="C28" s="546"/>
      <c r="D28" s="546"/>
      <c r="E28" s="546"/>
      <c r="F28" s="546"/>
    </row>
    <row r="29" spans="1:6" s="5" customFormat="1" ht="24" customHeight="1" thickBot="1"/>
    <row r="30" spans="1:6" s="5" customFormat="1" ht="44.25" customHeight="1">
      <c r="A30" s="711" t="s">
        <v>513</v>
      </c>
      <c r="B30" s="712"/>
      <c r="C30" s="712"/>
      <c r="D30" s="713"/>
      <c r="E30" s="720" t="s">
        <v>504</v>
      </c>
      <c r="F30" s="757" t="s">
        <v>514</v>
      </c>
    </row>
    <row r="31" spans="1:6" s="5" customFormat="1" ht="12.75" customHeight="1">
      <c r="A31" s="717"/>
      <c r="B31" s="718"/>
      <c r="C31" s="718"/>
      <c r="D31" s="719"/>
      <c r="E31" s="722"/>
      <c r="F31" s="758"/>
    </row>
    <row r="32" spans="1:6" s="5" customFormat="1" ht="24" customHeight="1">
      <c r="A32" s="576"/>
      <c r="B32" s="577"/>
      <c r="C32" s="577"/>
      <c r="D32" s="578"/>
      <c r="E32" s="652"/>
      <c r="F32" s="653"/>
    </row>
    <row r="33" spans="1:6" s="5" customFormat="1" ht="24" customHeight="1">
      <c r="A33" s="545" t="s">
        <v>515</v>
      </c>
      <c r="B33" s="546"/>
      <c r="C33" s="546"/>
      <c r="D33" s="547"/>
      <c r="E33" s="556">
        <f>+[19]B9!E33</f>
        <v>29650000</v>
      </c>
      <c r="F33" s="645">
        <f>+[19]B9!F33</f>
        <v>0</v>
      </c>
    </row>
    <row r="34" spans="1:6" s="5" customFormat="1" ht="24" customHeight="1">
      <c r="A34" s="545"/>
      <c r="B34" s="546"/>
      <c r="C34" s="546"/>
      <c r="D34" s="547"/>
      <c r="E34" s="394"/>
      <c r="F34" s="645"/>
    </row>
    <row r="35" spans="1:6" s="5" customFormat="1" ht="24" customHeight="1">
      <c r="A35" s="545" t="s">
        <v>516</v>
      </c>
      <c r="B35" s="546"/>
      <c r="C35" s="546"/>
      <c r="D35" s="547"/>
      <c r="E35" s="556">
        <f>+[19]B9!E35</f>
        <v>0</v>
      </c>
      <c r="F35" s="644">
        <f>+[19]B9!F35</f>
        <v>0</v>
      </c>
    </row>
    <row r="36" spans="1:6" s="5" customFormat="1" ht="24" customHeight="1">
      <c r="A36" s="545"/>
      <c r="B36" s="546"/>
      <c r="C36" s="546"/>
      <c r="D36" s="547"/>
      <c r="E36" s="394"/>
      <c r="F36" s="645"/>
    </row>
    <row r="37" spans="1:6" s="5" customFormat="1" ht="24" customHeight="1">
      <c r="A37" s="545"/>
      <c r="B37" s="546"/>
      <c r="C37" s="546"/>
      <c r="D37" s="547"/>
      <c r="E37" s="394"/>
      <c r="F37" s="645"/>
    </row>
    <row r="38" spans="1:6" s="5" customFormat="1" ht="24" customHeight="1">
      <c r="A38" s="545"/>
      <c r="B38" s="546"/>
      <c r="C38" s="546"/>
      <c r="D38" s="547"/>
      <c r="E38" s="394"/>
      <c r="F38" s="645"/>
    </row>
    <row r="39" spans="1:6" s="5" customFormat="1" ht="24" customHeight="1">
      <c r="A39" s="545"/>
      <c r="B39" s="546"/>
      <c r="C39" s="546" t="s">
        <v>517</v>
      </c>
      <c r="D39" s="547"/>
      <c r="E39" s="648">
        <f>+E35+E33</f>
        <v>29650000</v>
      </c>
      <c r="F39" s="649">
        <f>+F35+F33</f>
        <v>0</v>
      </c>
    </row>
    <row r="40" spans="1:6" s="5" customFormat="1" ht="24" customHeight="1" thickBot="1">
      <c r="A40" s="559"/>
      <c r="B40" s="560"/>
      <c r="C40" s="560"/>
      <c r="D40" s="561"/>
      <c r="E40" s="650"/>
      <c r="F40" s="651"/>
    </row>
  </sheetData>
  <mergeCells count="8">
    <mergeCell ref="A30:D31"/>
    <mergeCell ref="E30:E31"/>
    <mergeCell ref="F30:F31"/>
    <mergeCell ref="A6:F6"/>
    <mergeCell ref="A12:D13"/>
    <mergeCell ref="E12:E13"/>
    <mergeCell ref="F12:F13"/>
    <mergeCell ref="A17:D18"/>
  </mergeCells>
  <printOptions horizontalCentered="1" verticalCentered="1"/>
  <pageMargins left="0" right="0" top="0" bottom="0" header="0" footer="0"/>
  <pageSetup paperSize="9" scale="75"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3"/>
  <sheetViews>
    <sheetView showGridLines="0" tabSelected="1" view="pageBreakPreview" zoomScale="60" zoomScaleNormal="60" workbookViewId="0">
      <selection activeCell="G15" sqref="G15"/>
    </sheetView>
  </sheetViews>
  <sheetFormatPr baseColWidth="10" defaultColWidth="20.81640625" defaultRowHeight="15.6"/>
  <cols>
    <col min="1" max="1" width="36.81640625" customWidth="1"/>
    <col min="2" max="2" width="24.90625" customWidth="1"/>
    <col min="3" max="3" width="22.6328125" customWidth="1"/>
    <col min="4" max="4" width="60.7265625" customWidth="1"/>
    <col min="5" max="5" width="9.36328125" customWidth="1"/>
    <col min="6" max="6" width="29.54296875" hidden="1" customWidth="1"/>
    <col min="257" max="257" width="36.81640625" customWidth="1"/>
    <col min="258" max="258" width="24.90625" customWidth="1"/>
    <col min="259" max="259" width="22.6328125" customWidth="1"/>
    <col min="260" max="260" width="23.90625" customWidth="1"/>
    <col min="261" max="261" width="35.6328125" customWidth="1"/>
    <col min="262" max="262" width="29.54296875" customWidth="1"/>
    <col min="513" max="513" width="36.81640625" customWidth="1"/>
    <col min="514" max="514" width="24.90625" customWidth="1"/>
    <col min="515" max="515" width="22.6328125" customWidth="1"/>
    <col min="516" max="516" width="23.90625" customWidth="1"/>
    <col min="517" max="517" width="35.6328125" customWidth="1"/>
    <col min="518" max="518" width="29.54296875" customWidth="1"/>
    <col min="769" max="769" width="36.81640625" customWidth="1"/>
    <col min="770" max="770" width="24.90625" customWidth="1"/>
    <col min="771" max="771" width="22.6328125" customWidth="1"/>
    <col min="772" max="772" width="23.90625" customWidth="1"/>
    <col min="773" max="773" width="35.6328125" customWidth="1"/>
    <col min="774" max="774" width="29.54296875" customWidth="1"/>
    <col min="1025" max="1025" width="36.81640625" customWidth="1"/>
    <col min="1026" max="1026" width="24.90625" customWidth="1"/>
    <col min="1027" max="1027" width="22.6328125" customWidth="1"/>
    <col min="1028" max="1028" width="23.90625" customWidth="1"/>
    <col min="1029" max="1029" width="35.6328125" customWidth="1"/>
    <col min="1030" max="1030" width="29.54296875" customWidth="1"/>
    <col min="1281" max="1281" width="36.81640625" customWidth="1"/>
    <col min="1282" max="1282" width="24.90625" customWidth="1"/>
    <col min="1283" max="1283" width="22.6328125" customWidth="1"/>
    <col min="1284" max="1284" width="23.90625" customWidth="1"/>
    <col min="1285" max="1285" width="35.6328125" customWidth="1"/>
    <col min="1286" max="1286" width="29.54296875" customWidth="1"/>
    <col min="1537" max="1537" width="36.81640625" customWidth="1"/>
    <col min="1538" max="1538" width="24.90625" customWidth="1"/>
    <col min="1539" max="1539" width="22.6328125" customWidth="1"/>
    <col min="1540" max="1540" width="23.90625" customWidth="1"/>
    <col min="1541" max="1541" width="35.6328125" customWidth="1"/>
    <col min="1542" max="1542" width="29.54296875" customWidth="1"/>
    <col min="1793" max="1793" width="36.81640625" customWidth="1"/>
    <col min="1794" max="1794" width="24.90625" customWidth="1"/>
    <col min="1795" max="1795" width="22.6328125" customWidth="1"/>
    <col min="1796" max="1796" width="23.90625" customWidth="1"/>
    <col min="1797" max="1797" width="35.6328125" customWidth="1"/>
    <col min="1798" max="1798" width="29.54296875" customWidth="1"/>
    <col min="2049" max="2049" width="36.81640625" customWidth="1"/>
    <col min="2050" max="2050" width="24.90625" customWidth="1"/>
    <col min="2051" max="2051" width="22.6328125" customWidth="1"/>
    <col min="2052" max="2052" width="23.90625" customWidth="1"/>
    <col min="2053" max="2053" width="35.6328125" customWidth="1"/>
    <col min="2054" max="2054" width="29.54296875" customWidth="1"/>
    <col min="2305" max="2305" width="36.81640625" customWidth="1"/>
    <col min="2306" max="2306" width="24.90625" customWidth="1"/>
    <col min="2307" max="2307" width="22.6328125" customWidth="1"/>
    <col min="2308" max="2308" width="23.90625" customWidth="1"/>
    <col min="2309" max="2309" width="35.6328125" customWidth="1"/>
    <col min="2310" max="2310" width="29.54296875" customWidth="1"/>
    <col min="2561" max="2561" width="36.81640625" customWidth="1"/>
    <col min="2562" max="2562" width="24.90625" customWidth="1"/>
    <col min="2563" max="2563" width="22.6328125" customWidth="1"/>
    <col min="2564" max="2564" width="23.90625" customWidth="1"/>
    <col min="2565" max="2565" width="35.6328125" customWidth="1"/>
    <col min="2566" max="2566" width="29.54296875" customWidth="1"/>
    <col min="2817" max="2817" width="36.81640625" customWidth="1"/>
    <col min="2818" max="2818" width="24.90625" customWidth="1"/>
    <col min="2819" max="2819" width="22.6328125" customWidth="1"/>
    <col min="2820" max="2820" width="23.90625" customWidth="1"/>
    <col min="2821" max="2821" width="35.6328125" customWidth="1"/>
    <col min="2822" max="2822" width="29.54296875" customWidth="1"/>
    <col min="3073" max="3073" width="36.81640625" customWidth="1"/>
    <col min="3074" max="3074" width="24.90625" customWidth="1"/>
    <col min="3075" max="3075" width="22.6328125" customWidth="1"/>
    <col min="3076" max="3076" width="23.90625" customWidth="1"/>
    <col min="3077" max="3077" width="35.6328125" customWidth="1"/>
    <col min="3078" max="3078" width="29.54296875" customWidth="1"/>
    <col min="3329" max="3329" width="36.81640625" customWidth="1"/>
    <col min="3330" max="3330" width="24.90625" customWidth="1"/>
    <col min="3331" max="3331" width="22.6328125" customWidth="1"/>
    <col min="3332" max="3332" width="23.90625" customWidth="1"/>
    <col min="3333" max="3333" width="35.6328125" customWidth="1"/>
    <col min="3334" max="3334" width="29.54296875" customWidth="1"/>
    <col min="3585" max="3585" width="36.81640625" customWidth="1"/>
    <col min="3586" max="3586" width="24.90625" customWidth="1"/>
    <col min="3587" max="3587" width="22.6328125" customWidth="1"/>
    <col min="3588" max="3588" width="23.90625" customWidth="1"/>
    <col min="3589" max="3589" width="35.6328125" customWidth="1"/>
    <col min="3590" max="3590" width="29.54296875" customWidth="1"/>
    <col min="3841" max="3841" width="36.81640625" customWidth="1"/>
    <col min="3842" max="3842" width="24.90625" customWidth="1"/>
    <col min="3843" max="3843" width="22.6328125" customWidth="1"/>
    <col min="3844" max="3844" width="23.90625" customWidth="1"/>
    <col min="3845" max="3845" width="35.6328125" customWidth="1"/>
    <col min="3846" max="3846" width="29.54296875" customWidth="1"/>
    <col min="4097" max="4097" width="36.81640625" customWidth="1"/>
    <col min="4098" max="4098" width="24.90625" customWidth="1"/>
    <col min="4099" max="4099" width="22.6328125" customWidth="1"/>
    <col min="4100" max="4100" width="23.90625" customWidth="1"/>
    <col min="4101" max="4101" width="35.6328125" customWidth="1"/>
    <col min="4102" max="4102" width="29.54296875" customWidth="1"/>
    <col min="4353" max="4353" width="36.81640625" customWidth="1"/>
    <col min="4354" max="4354" width="24.90625" customWidth="1"/>
    <col min="4355" max="4355" width="22.6328125" customWidth="1"/>
    <col min="4356" max="4356" width="23.90625" customWidth="1"/>
    <col min="4357" max="4357" width="35.6328125" customWidth="1"/>
    <col min="4358" max="4358" width="29.54296875" customWidth="1"/>
    <col min="4609" max="4609" width="36.81640625" customWidth="1"/>
    <col min="4610" max="4610" width="24.90625" customWidth="1"/>
    <col min="4611" max="4611" width="22.6328125" customWidth="1"/>
    <col min="4612" max="4612" width="23.90625" customWidth="1"/>
    <col min="4613" max="4613" width="35.6328125" customWidth="1"/>
    <col min="4614" max="4614" width="29.54296875" customWidth="1"/>
    <col min="4865" max="4865" width="36.81640625" customWidth="1"/>
    <col min="4866" max="4866" width="24.90625" customWidth="1"/>
    <col min="4867" max="4867" width="22.6328125" customWidth="1"/>
    <col min="4868" max="4868" width="23.90625" customWidth="1"/>
    <col min="4869" max="4869" width="35.6328125" customWidth="1"/>
    <col min="4870" max="4870" width="29.54296875" customWidth="1"/>
    <col min="5121" max="5121" width="36.81640625" customWidth="1"/>
    <col min="5122" max="5122" width="24.90625" customWidth="1"/>
    <col min="5123" max="5123" width="22.6328125" customWidth="1"/>
    <col min="5124" max="5124" width="23.90625" customWidth="1"/>
    <col min="5125" max="5125" width="35.6328125" customWidth="1"/>
    <col min="5126" max="5126" width="29.54296875" customWidth="1"/>
    <col min="5377" max="5377" width="36.81640625" customWidth="1"/>
    <col min="5378" max="5378" width="24.90625" customWidth="1"/>
    <col min="5379" max="5379" width="22.6328125" customWidth="1"/>
    <col min="5380" max="5380" width="23.90625" customWidth="1"/>
    <col min="5381" max="5381" width="35.6328125" customWidth="1"/>
    <col min="5382" max="5382" width="29.54296875" customWidth="1"/>
    <col min="5633" max="5633" width="36.81640625" customWidth="1"/>
    <col min="5634" max="5634" width="24.90625" customWidth="1"/>
    <col min="5635" max="5635" width="22.6328125" customWidth="1"/>
    <col min="5636" max="5636" width="23.90625" customWidth="1"/>
    <col min="5637" max="5637" width="35.6328125" customWidth="1"/>
    <col min="5638" max="5638" width="29.54296875" customWidth="1"/>
    <col min="5889" max="5889" width="36.81640625" customWidth="1"/>
    <col min="5890" max="5890" width="24.90625" customWidth="1"/>
    <col min="5891" max="5891" width="22.6328125" customWidth="1"/>
    <col min="5892" max="5892" width="23.90625" customWidth="1"/>
    <col min="5893" max="5893" width="35.6328125" customWidth="1"/>
    <col min="5894" max="5894" width="29.54296875" customWidth="1"/>
    <col min="6145" max="6145" width="36.81640625" customWidth="1"/>
    <col min="6146" max="6146" width="24.90625" customWidth="1"/>
    <col min="6147" max="6147" width="22.6328125" customWidth="1"/>
    <col min="6148" max="6148" width="23.90625" customWidth="1"/>
    <col min="6149" max="6149" width="35.6328125" customWidth="1"/>
    <col min="6150" max="6150" width="29.54296875" customWidth="1"/>
    <col min="6401" max="6401" width="36.81640625" customWidth="1"/>
    <col min="6402" max="6402" width="24.90625" customWidth="1"/>
    <col min="6403" max="6403" width="22.6328125" customWidth="1"/>
    <col min="6404" max="6404" width="23.90625" customWidth="1"/>
    <col min="6405" max="6405" width="35.6328125" customWidth="1"/>
    <col min="6406" max="6406" width="29.54296875" customWidth="1"/>
    <col min="6657" max="6657" width="36.81640625" customWidth="1"/>
    <col min="6658" max="6658" width="24.90625" customWidth="1"/>
    <col min="6659" max="6659" width="22.6328125" customWidth="1"/>
    <col min="6660" max="6660" width="23.90625" customWidth="1"/>
    <col min="6661" max="6661" width="35.6328125" customWidth="1"/>
    <col min="6662" max="6662" width="29.54296875" customWidth="1"/>
    <col min="6913" max="6913" width="36.81640625" customWidth="1"/>
    <col min="6914" max="6914" width="24.90625" customWidth="1"/>
    <col min="6915" max="6915" width="22.6328125" customWidth="1"/>
    <col min="6916" max="6916" width="23.90625" customWidth="1"/>
    <col min="6917" max="6917" width="35.6328125" customWidth="1"/>
    <col min="6918" max="6918" width="29.54296875" customWidth="1"/>
    <col min="7169" max="7169" width="36.81640625" customWidth="1"/>
    <col min="7170" max="7170" width="24.90625" customWidth="1"/>
    <col min="7171" max="7171" width="22.6328125" customWidth="1"/>
    <col min="7172" max="7172" width="23.90625" customWidth="1"/>
    <col min="7173" max="7173" width="35.6328125" customWidth="1"/>
    <col min="7174" max="7174" width="29.54296875" customWidth="1"/>
    <col min="7425" max="7425" width="36.81640625" customWidth="1"/>
    <col min="7426" max="7426" width="24.90625" customWidth="1"/>
    <col min="7427" max="7427" width="22.6328125" customWidth="1"/>
    <col min="7428" max="7428" width="23.90625" customWidth="1"/>
    <col min="7429" max="7429" width="35.6328125" customWidth="1"/>
    <col min="7430" max="7430" width="29.54296875" customWidth="1"/>
    <col min="7681" max="7681" width="36.81640625" customWidth="1"/>
    <col min="7682" max="7682" width="24.90625" customWidth="1"/>
    <col min="7683" max="7683" width="22.6328125" customWidth="1"/>
    <col min="7684" max="7684" width="23.90625" customWidth="1"/>
    <col min="7685" max="7685" width="35.6328125" customWidth="1"/>
    <col min="7686" max="7686" width="29.54296875" customWidth="1"/>
    <col min="7937" max="7937" width="36.81640625" customWidth="1"/>
    <col min="7938" max="7938" width="24.90625" customWidth="1"/>
    <col min="7939" max="7939" width="22.6328125" customWidth="1"/>
    <col min="7940" max="7940" width="23.90625" customWidth="1"/>
    <col min="7941" max="7941" width="35.6328125" customWidth="1"/>
    <col min="7942" max="7942" width="29.54296875" customWidth="1"/>
    <col min="8193" max="8193" width="36.81640625" customWidth="1"/>
    <col min="8194" max="8194" width="24.90625" customWidth="1"/>
    <col min="8195" max="8195" width="22.6328125" customWidth="1"/>
    <col min="8196" max="8196" width="23.90625" customWidth="1"/>
    <col min="8197" max="8197" width="35.6328125" customWidth="1"/>
    <col min="8198" max="8198" width="29.54296875" customWidth="1"/>
    <col min="8449" max="8449" width="36.81640625" customWidth="1"/>
    <col min="8450" max="8450" width="24.90625" customWidth="1"/>
    <col min="8451" max="8451" width="22.6328125" customWidth="1"/>
    <col min="8452" max="8452" width="23.90625" customWidth="1"/>
    <col min="8453" max="8453" width="35.6328125" customWidth="1"/>
    <col min="8454" max="8454" width="29.54296875" customWidth="1"/>
    <col min="8705" max="8705" width="36.81640625" customWidth="1"/>
    <col min="8706" max="8706" width="24.90625" customWidth="1"/>
    <col min="8707" max="8707" width="22.6328125" customWidth="1"/>
    <col min="8708" max="8708" width="23.90625" customWidth="1"/>
    <col min="8709" max="8709" width="35.6328125" customWidth="1"/>
    <col min="8710" max="8710" width="29.54296875" customWidth="1"/>
    <col min="8961" max="8961" width="36.81640625" customWidth="1"/>
    <col min="8962" max="8962" width="24.90625" customWidth="1"/>
    <col min="8963" max="8963" width="22.6328125" customWidth="1"/>
    <col min="8964" max="8964" width="23.90625" customWidth="1"/>
    <col min="8965" max="8965" width="35.6328125" customWidth="1"/>
    <col min="8966" max="8966" width="29.54296875" customWidth="1"/>
    <col min="9217" max="9217" width="36.81640625" customWidth="1"/>
    <col min="9218" max="9218" width="24.90625" customWidth="1"/>
    <col min="9219" max="9219" width="22.6328125" customWidth="1"/>
    <col min="9220" max="9220" width="23.90625" customWidth="1"/>
    <col min="9221" max="9221" width="35.6328125" customWidth="1"/>
    <col min="9222" max="9222" width="29.54296875" customWidth="1"/>
    <col min="9473" max="9473" width="36.81640625" customWidth="1"/>
    <col min="9474" max="9474" width="24.90625" customWidth="1"/>
    <col min="9475" max="9475" width="22.6328125" customWidth="1"/>
    <col min="9476" max="9476" width="23.90625" customWidth="1"/>
    <col min="9477" max="9477" width="35.6328125" customWidth="1"/>
    <col min="9478" max="9478" width="29.54296875" customWidth="1"/>
    <col min="9729" max="9729" width="36.81640625" customWidth="1"/>
    <col min="9730" max="9730" width="24.90625" customWidth="1"/>
    <col min="9731" max="9731" width="22.6328125" customWidth="1"/>
    <col min="9732" max="9732" width="23.90625" customWidth="1"/>
    <col min="9733" max="9733" width="35.6328125" customWidth="1"/>
    <col min="9734" max="9734" width="29.54296875" customWidth="1"/>
    <col min="9985" max="9985" width="36.81640625" customWidth="1"/>
    <col min="9986" max="9986" width="24.90625" customWidth="1"/>
    <col min="9987" max="9987" width="22.6328125" customWidth="1"/>
    <col min="9988" max="9988" width="23.90625" customWidth="1"/>
    <col min="9989" max="9989" width="35.6328125" customWidth="1"/>
    <col min="9990" max="9990" width="29.54296875" customWidth="1"/>
    <col min="10241" max="10241" width="36.81640625" customWidth="1"/>
    <col min="10242" max="10242" width="24.90625" customWidth="1"/>
    <col min="10243" max="10243" width="22.6328125" customWidth="1"/>
    <col min="10244" max="10244" width="23.90625" customWidth="1"/>
    <col min="10245" max="10245" width="35.6328125" customWidth="1"/>
    <col min="10246" max="10246" width="29.54296875" customWidth="1"/>
    <col min="10497" max="10497" width="36.81640625" customWidth="1"/>
    <col min="10498" max="10498" width="24.90625" customWidth="1"/>
    <col min="10499" max="10499" width="22.6328125" customWidth="1"/>
    <col min="10500" max="10500" width="23.90625" customWidth="1"/>
    <col min="10501" max="10501" width="35.6328125" customWidth="1"/>
    <col min="10502" max="10502" width="29.54296875" customWidth="1"/>
    <col min="10753" max="10753" width="36.81640625" customWidth="1"/>
    <col min="10754" max="10754" width="24.90625" customWidth="1"/>
    <col min="10755" max="10755" width="22.6328125" customWidth="1"/>
    <col min="10756" max="10756" width="23.90625" customWidth="1"/>
    <col min="10757" max="10757" width="35.6328125" customWidth="1"/>
    <col min="10758" max="10758" width="29.54296875" customWidth="1"/>
    <col min="11009" max="11009" width="36.81640625" customWidth="1"/>
    <col min="11010" max="11010" width="24.90625" customWidth="1"/>
    <col min="11011" max="11011" width="22.6328125" customWidth="1"/>
    <col min="11012" max="11012" width="23.90625" customWidth="1"/>
    <col min="11013" max="11013" width="35.6328125" customWidth="1"/>
    <col min="11014" max="11014" width="29.54296875" customWidth="1"/>
    <col min="11265" max="11265" width="36.81640625" customWidth="1"/>
    <col min="11266" max="11266" width="24.90625" customWidth="1"/>
    <col min="11267" max="11267" width="22.6328125" customWidth="1"/>
    <col min="11268" max="11268" width="23.90625" customWidth="1"/>
    <col min="11269" max="11269" width="35.6328125" customWidth="1"/>
    <col min="11270" max="11270" width="29.54296875" customWidth="1"/>
    <col min="11521" max="11521" width="36.81640625" customWidth="1"/>
    <col min="11522" max="11522" width="24.90625" customWidth="1"/>
    <col min="11523" max="11523" width="22.6328125" customWidth="1"/>
    <col min="11524" max="11524" width="23.90625" customWidth="1"/>
    <col min="11525" max="11525" width="35.6328125" customWidth="1"/>
    <col min="11526" max="11526" width="29.54296875" customWidth="1"/>
    <col min="11777" max="11777" width="36.81640625" customWidth="1"/>
    <col min="11778" max="11778" width="24.90625" customWidth="1"/>
    <col min="11779" max="11779" width="22.6328125" customWidth="1"/>
    <col min="11780" max="11780" width="23.90625" customWidth="1"/>
    <col min="11781" max="11781" width="35.6328125" customWidth="1"/>
    <col min="11782" max="11782" width="29.54296875" customWidth="1"/>
    <col min="12033" max="12033" width="36.81640625" customWidth="1"/>
    <col min="12034" max="12034" width="24.90625" customWidth="1"/>
    <col min="12035" max="12035" width="22.6328125" customWidth="1"/>
    <col min="12036" max="12036" width="23.90625" customWidth="1"/>
    <col min="12037" max="12037" width="35.6328125" customWidth="1"/>
    <col min="12038" max="12038" width="29.54296875" customWidth="1"/>
    <col min="12289" max="12289" width="36.81640625" customWidth="1"/>
    <col min="12290" max="12290" width="24.90625" customWidth="1"/>
    <col min="12291" max="12291" width="22.6328125" customWidth="1"/>
    <col min="12292" max="12292" width="23.90625" customWidth="1"/>
    <col min="12293" max="12293" width="35.6328125" customWidth="1"/>
    <col min="12294" max="12294" width="29.54296875" customWidth="1"/>
    <col min="12545" max="12545" width="36.81640625" customWidth="1"/>
    <col min="12546" max="12546" width="24.90625" customWidth="1"/>
    <col min="12547" max="12547" width="22.6328125" customWidth="1"/>
    <col min="12548" max="12548" width="23.90625" customWidth="1"/>
    <col min="12549" max="12549" width="35.6328125" customWidth="1"/>
    <col min="12550" max="12550" width="29.54296875" customWidth="1"/>
    <col min="12801" max="12801" width="36.81640625" customWidth="1"/>
    <col min="12802" max="12802" width="24.90625" customWidth="1"/>
    <col min="12803" max="12803" width="22.6328125" customWidth="1"/>
    <col min="12804" max="12804" width="23.90625" customWidth="1"/>
    <col min="12805" max="12805" width="35.6328125" customWidth="1"/>
    <col min="12806" max="12806" width="29.54296875" customWidth="1"/>
    <col min="13057" max="13057" width="36.81640625" customWidth="1"/>
    <col min="13058" max="13058" width="24.90625" customWidth="1"/>
    <col min="13059" max="13059" width="22.6328125" customWidth="1"/>
    <col min="13060" max="13060" width="23.90625" customWidth="1"/>
    <col min="13061" max="13061" width="35.6328125" customWidth="1"/>
    <col min="13062" max="13062" width="29.54296875" customWidth="1"/>
    <col min="13313" max="13313" width="36.81640625" customWidth="1"/>
    <col min="13314" max="13314" width="24.90625" customWidth="1"/>
    <col min="13315" max="13315" width="22.6328125" customWidth="1"/>
    <col min="13316" max="13316" width="23.90625" customWidth="1"/>
    <col min="13317" max="13317" width="35.6328125" customWidth="1"/>
    <col min="13318" max="13318" width="29.54296875" customWidth="1"/>
    <col min="13569" max="13569" width="36.81640625" customWidth="1"/>
    <col min="13570" max="13570" width="24.90625" customWidth="1"/>
    <col min="13571" max="13571" width="22.6328125" customWidth="1"/>
    <col min="13572" max="13572" width="23.90625" customWidth="1"/>
    <col min="13573" max="13573" width="35.6328125" customWidth="1"/>
    <col min="13574" max="13574" width="29.54296875" customWidth="1"/>
    <col min="13825" max="13825" width="36.81640625" customWidth="1"/>
    <col min="13826" max="13826" width="24.90625" customWidth="1"/>
    <col min="13827" max="13827" width="22.6328125" customWidth="1"/>
    <col min="13828" max="13828" width="23.90625" customWidth="1"/>
    <col min="13829" max="13829" width="35.6328125" customWidth="1"/>
    <col min="13830" max="13830" width="29.54296875" customWidth="1"/>
    <col min="14081" max="14081" width="36.81640625" customWidth="1"/>
    <col min="14082" max="14082" width="24.90625" customWidth="1"/>
    <col min="14083" max="14083" width="22.6328125" customWidth="1"/>
    <col min="14084" max="14084" width="23.90625" customWidth="1"/>
    <col min="14085" max="14085" width="35.6328125" customWidth="1"/>
    <col min="14086" max="14086" width="29.54296875" customWidth="1"/>
    <col min="14337" max="14337" width="36.81640625" customWidth="1"/>
    <col min="14338" max="14338" width="24.90625" customWidth="1"/>
    <col min="14339" max="14339" width="22.6328125" customWidth="1"/>
    <col min="14340" max="14340" width="23.90625" customWidth="1"/>
    <col min="14341" max="14341" width="35.6328125" customWidth="1"/>
    <col min="14342" max="14342" width="29.54296875" customWidth="1"/>
    <col min="14593" max="14593" width="36.81640625" customWidth="1"/>
    <col min="14594" max="14594" width="24.90625" customWidth="1"/>
    <col min="14595" max="14595" width="22.6328125" customWidth="1"/>
    <col min="14596" max="14596" width="23.90625" customWidth="1"/>
    <col min="14597" max="14597" width="35.6328125" customWidth="1"/>
    <col min="14598" max="14598" width="29.54296875" customWidth="1"/>
    <col min="14849" max="14849" width="36.81640625" customWidth="1"/>
    <col min="14850" max="14850" width="24.90625" customWidth="1"/>
    <col min="14851" max="14851" width="22.6328125" customWidth="1"/>
    <col min="14852" max="14852" width="23.90625" customWidth="1"/>
    <col min="14853" max="14853" width="35.6328125" customWidth="1"/>
    <col min="14854" max="14854" width="29.54296875" customWidth="1"/>
    <col min="15105" max="15105" width="36.81640625" customWidth="1"/>
    <col min="15106" max="15106" width="24.90625" customWidth="1"/>
    <col min="15107" max="15107" width="22.6328125" customWidth="1"/>
    <col min="15108" max="15108" width="23.90625" customWidth="1"/>
    <col min="15109" max="15109" width="35.6328125" customWidth="1"/>
    <col min="15110" max="15110" width="29.54296875" customWidth="1"/>
    <col min="15361" max="15361" width="36.81640625" customWidth="1"/>
    <col min="15362" max="15362" width="24.90625" customWidth="1"/>
    <col min="15363" max="15363" width="22.6328125" customWidth="1"/>
    <col min="15364" max="15364" width="23.90625" customWidth="1"/>
    <col min="15365" max="15365" width="35.6328125" customWidth="1"/>
    <col min="15366" max="15366" width="29.54296875" customWidth="1"/>
    <col min="15617" max="15617" width="36.81640625" customWidth="1"/>
    <col min="15618" max="15618" width="24.90625" customWidth="1"/>
    <col min="15619" max="15619" width="22.6328125" customWidth="1"/>
    <col min="15620" max="15620" width="23.90625" customWidth="1"/>
    <col min="15621" max="15621" width="35.6328125" customWidth="1"/>
    <col min="15622" max="15622" width="29.54296875" customWidth="1"/>
    <col min="15873" max="15873" width="36.81640625" customWidth="1"/>
    <col min="15874" max="15874" width="24.90625" customWidth="1"/>
    <col min="15875" max="15875" width="22.6328125" customWidth="1"/>
    <col min="15876" max="15876" width="23.90625" customWidth="1"/>
    <col min="15877" max="15877" width="35.6328125" customWidth="1"/>
    <col min="15878" max="15878" width="29.54296875" customWidth="1"/>
    <col min="16129" max="16129" width="36.81640625" customWidth="1"/>
    <col min="16130" max="16130" width="24.90625" customWidth="1"/>
    <col min="16131" max="16131" width="22.6328125" customWidth="1"/>
    <col min="16132" max="16132" width="23.90625" customWidth="1"/>
    <col min="16133" max="16133" width="35.6328125" customWidth="1"/>
    <col min="16134" max="16134" width="29.54296875" customWidth="1"/>
  </cols>
  <sheetData>
    <row r="1" spans="1:6" ht="30" customHeight="1">
      <c r="A1" s="1" t="s">
        <v>520</v>
      </c>
      <c r="B1" s="657"/>
      <c r="C1" s="657"/>
      <c r="D1" s="657"/>
      <c r="E1" s="657"/>
      <c r="F1" s="658"/>
    </row>
    <row r="2" spans="1:6" ht="30" customHeight="1">
      <c r="A2" s="1" t="s">
        <v>1</v>
      </c>
      <c r="B2" s="657"/>
      <c r="C2" s="657"/>
      <c r="D2" s="657"/>
      <c r="E2" s="657"/>
      <c r="F2" s="658"/>
    </row>
    <row r="3" spans="1:6" ht="30" customHeight="1">
      <c r="A3" s="656"/>
      <c r="B3" s="657"/>
      <c r="C3" s="657"/>
      <c r="D3" s="657"/>
      <c r="E3" s="657"/>
      <c r="F3" s="658"/>
    </row>
    <row r="4" spans="1:6" ht="30" customHeight="1">
      <c r="A4" s="657"/>
      <c r="B4" s="657"/>
      <c r="C4" s="657"/>
      <c r="D4" s="657"/>
      <c r="E4" s="657"/>
      <c r="F4" s="658"/>
    </row>
    <row r="5" spans="1:6" ht="30" customHeight="1">
      <c r="A5" s="657"/>
      <c r="B5" s="657"/>
      <c r="C5" s="657"/>
      <c r="D5" s="657"/>
      <c r="E5" s="659"/>
      <c r="F5" s="658"/>
    </row>
    <row r="6" spans="1:6" ht="30" customHeight="1">
      <c r="A6" s="657"/>
      <c r="B6" s="657"/>
      <c r="C6" s="657"/>
      <c r="D6" s="657"/>
      <c r="E6" s="657"/>
      <c r="F6" s="658"/>
    </row>
    <row r="7" spans="1:6" ht="30" customHeight="1">
      <c r="A7" s="773" t="s">
        <v>521</v>
      </c>
      <c r="B7" s="773"/>
      <c r="C7" s="773"/>
      <c r="D7" s="773"/>
      <c r="E7" s="773"/>
      <c r="F7" s="658"/>
    </row>
    <row r="8" spans="1:6" ht="30" customHeight="1">
      <c r="A8" s="660"/>
      <c r="B8" s="660"/>
      <c r="C8" s="660"/>
      <c r="D8" s="660"/>
      <c r="E8" s="660"/>
      <c r="F8" s="658"/>
    </row>
    <row r="9" spans="1:6" ht="30" customHeight="1">
      <c r="A9" s="660"/>
      <c r="B9" s="660"/>
      <c r="C9" s="660"/>
      <c r="D9" s="660"/>
      <c r="E9" s="660"/>
      <c r="F9" t="s">
        <v>303</v>
      </c>
    </row>
    <row r="10" spans="1:6" ht="30" customHeight="1">
      <c r="A10" s="660"/>
      <c r="B10" s="660"/>
      <c r="C10" s="660"/>
      <c r="D10" s="660"/>
      <c r="E10" s="661" t="str">
        <f>+'B9'!F11</f>
        <v>Exercice du 1er janvier 2017 au 31 décembre 2017</v>
      </c>
    </row>
    <row r="11" spans="1:6" ht="30" customHeight="1">
      <c r="A11" s="660"/>
      <c r="B11" s="660"/>
      <c r="C11" s="660"/>
      <c r="D11" s="660"/>
      <c r="E11" s="660"/>
      <c r="F11" t="s">
        <v>303</v>
      </c>
    </row>
    <row r="12" spans="1:6" ht="30" customHeight="1">
      <c r="A12" s="657"/>
      <c r="B12" s="657"/>
      <c r="C12" s="657"/>
      <c r="D12" s="657"/>
      <c r="E12" s="657"/>
    </row>
    <row r="13" spans="1:6" ht="39.9" customHeight="1">
      <c r="A13" s="774" t="s">
        <v>523</v>
      </c>
      <c r="B13" s="775"/>
      <c r="C13" s="775"/>
      <c r="D13" s="775"/>
      <c r="E13" s="657"/>
    </row>
    <row r="14" spans="1:6" ht="39.9" customHeight="1">
      <c r="A14" s="775"/>
      <c r="B14" s="775"/>
      <c r="C14" s="775"/>
      <c r="D14" s="775"/>
      <c r="E14" s="657"/>
    </row>
    <row r="15" spans="1:6" ht="39.9" customHeight="1">
      <c r="A15" s="775"/>
      <c r="B15" s="775"/>
      <c r="C15" s="775"/>
      <c r="D15" s="775"/>
      <c r="E15" s="657"/>
    </row>
    <row r="16" spans="1:6" s="662" customFormat="1" ht="39.75" customHeight="1">
      <c r="A16" s="774" t="s">
        <v>524</v>
      </c>
      <c r="B16" s="775"/>
      <c r="C16" s="775"/>
      <c r="D16" s="775"/>
    </row>
    <row r="17" spans="1:4" s="662" customFormat="1" ht="39.75" customHeight="1">
      <c r="A17" s="775"/>
      <c r="B17" s="775"/>
      <c r="C17" s="775"/>
      <c r="D17" s="775"/>
    </row>
    <row r="18" spans="1:4" ht="39" customHeight="1">
      <c r="A18" s="774" t="s">
        <v>525</v>
      </c>
      <c r="B18" s="775"/>
      <c r="C18" s="775"/>
      <c r="D18" s="775"/>
    </row>
    <row r="19" spans="1:4" ht="30" customHeight="1">
      <c r="A19" s="775"/>
      <c r="B19" s="775"/>
      <c r="C19" s="775"/>
      <c r="D19" s="775"/>
    </row>
    <row r="20" spans="1:4" ht="30" customHeight="1">
      <c r="A20" s="662" t="s">
        <v>522</v>
      </c>
      <c r="B20" s="663"/>
    </row>
    <row r="21" spans="1:4" ht="30" customHeight="1">
      <c r="B21" s="663"/>
    </row>
    <row r="22" spans="1:4" ht="30" customHeight="1">
      <c r="B22" s="663"/>
    </row>
    <row r="23" spans="1:4" ht="30" customHeight="1">
      <c r="B23" s="663"/>
    </row>
    <row r="24" spans="1:4" ht="30" customHeight="1">
      <c r="B24" s="663"/>
    </row>
    <row r="25" spans="1:4" ht="30" customHeight="1">
      <c r="B25" s="663"/>
    </row>
    <row r="26" spans="1:4" ht="30" customHeight="1"/>
    <row r="27" spans="1:4" ht="30" customHeight="1"/>
    <row r="28" spans="1:4" ht="30" customHeight="1"/>
    <row r="29" spans="1:4" ht="30" customHeight="1"/>
    <row r="30" spans="1:4" ht="30" customHeight="1"/>
    <row r="31" spans="1:4" ht="30" customHeight="1"/>
    <row r="32" spans="1:4"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sheetData>
  <mergeCells count="4">
    <mergeCell ref="A7:E7"/>
    <mergeCell ref="A13:D15"/>
    <mergeCell ref="A16:D17"/>
    <mergeCell ref="A18:D19"/>
  </mergeCells>
  <printOptions horizontalCentered="1" verticalCentered="1"/>
  <pageMargins left="0" right="0" top="0" bottom="1.9685039370078741" header="0" footer="1.9685039370078741"/>
  <pageSetup paperSize="9" scale="5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showGridLines="0" showZeros="0" view="pageBreakPreview" topLeftCell="A22" zoomScale="60" zoomScaleNormal="60" workbookViewId="0">
      <selection activeCell="E31" sqref="E31"/>
    </sheetView>
  </sheetViews>
  <sheetFormatPr baseColWidth="10" defaultRowHeight="15.6"/>
  <cols>
    <col min="1" max="1" width="3.36328125" customWidth="1"/>
    <col min="2" max="2" width="2.1796875" customWidth="1"/>
    <col min="3" max="3" width="34.90625" customWidth="1"/>
    <col min="4" max="4" width="19.08984375" customWidth="1"/>
    <col min="5" max="5" width="17.6328125" customWidth="1"/>
    <col min="6" max="6" width="19.08984375" customWidth="1"/>
    <col min="7" max="7" width="20.1796875" customWidth="1"/>
    <col min="9" max="9" width="4.08984375" customWidth="1"/>
    <col min="10" max="10" width="3" customWidth="1"/>
    <col min="11" max="11" width="41.453125" customWidth="1"/>
    <col min="12" max="12" width="16.81640625" customWidth="1"/>
    <col min="13" max="13" width="16.90625" customWidth="1"/>
    <col min="14" max="14" width="19.36328125" customWidth="1"/>
    <col min="15" max="15" width="20.90625" customWidth="1"/>
  </cols>
  <sheetData>
    <row r="1" spans="1:15">
      <c r="A1" s="124" t="str">
        <f>+BILAN!A1</f>
        <v>Raison sociale :  SOCIETE DES BRASSERIES DU MAROC</v>
      </c>
      <c r="B1" s="125"/>
      <c r="C1" s="125"/>
      <c r="D1" s="125"/>
      <c r="E1" s="126"/>
      <c r="F1" s="126"/>
      <c r="G1" s="126"/>
      <c r="I1" s="124" t="str">
        <f>+BILAN!I1</f>
        <v>Raison sociale :  SOCIETE DES BRASSERIES DU MAROC</v>
      </c>
      <c r="J1" s="125"/>
      <c r="K1" s="125"/>
      <c r="L1" s="125"/>
      <c r="M1" s="126"/>
      <c r="N1" s="126"/>
      <c r="O1" s="126"/>
    </row>
    <row r="2" spans="1:15">
      <c r="A2" s="127" t="str">
        <f>+BILAN!A2</f>
        <v>Article               :       016 60 323</v>
      </c>
      <c r="B2" s="125"/>
      <c r="C2" s="125"/>
      <c r="D2" s="125"/>
      <c r="E2" s="126"/>
      <c r="F2" s="126"/>
      <c r="G2" s="124"/>
      <c r="I2" s="127" t="str">
        <f>+BILAN!I2</f>
        <v>Article               :       016 60 323</v>
      </c>
      <c r="J2" s="125"/>
      <c r="K2" s="125"/>
      <c r="L2" s="125"/>
      <c r="M2" s="126"/>
      <c r="N2" s="124"/>
      <c r="O2" s="126"/>
    </row>
    <row r="3" spans="1:15">
      <c r="A3" s="126"/>
      <c r="B3" s="125"/>
      <c r="C3" s="125"/>
      <c r="D3" s="125"/>
      <c r="E3" s="125"/>
      <c r="F3" s="125"/>
      <c r="G3" s="125"/>
      <c r="I3" s="126"/>
      <c r="J3" s="125"/>
      <c r="K3" s="125"/>
      <c r="L3" s="125"/>
      <c r="M3" s="125"/>
      <c r="N3" s="125"/>
      <c r="O3" s="126"/>
    </row>
    <row r="4" spans="1:15">
      <c r="A4" s="125"/>
      <c r="B4" s="125"/>
      <c r="C4" s="125"/>
      <c r="D4" s="125"/>
      <c r="E4" s="125"/>
      <c r="F4" s="125"/>
      <c r="G4" s="125"/>
      <c r="I4" s="125"/>
      <c r="J4" s="125"/>
      <c r="K4" s="125"/>
      <c r="L4" s="125"/>
      <c r="M4" s="125"/>
      <c r="N4" s="125"/>
      <c r="O4" s="126"/>
    </row>
    <row r="5" spans="1:15" ht="20.399999999999999">
      <c r="A5" s="677" t="s">
        <v>123</v>
      </c>
      <c r="B5" s="677"/>
      <c r="C5" s="677"/>
      <c r="D5" s="677"/>
      <c r="E5" s="677"/>
      <c r="F5" s="677"/>
      <c r="G5" s="677"/>
      <c r="I5" s="677" t="s">
        <v>123</v>
      </c>
      <c r="J5" s="677"/>
      <c r="K5" s="677"/>
      <c r="L5" s="677"/>
      <c r="M5" s="677"/>
      <c r="N5" s="677"/>
      <c r="O5" s="677"/>
    </row>
    <row r="6" spans="1:15">
      <c r="A6" s="125"/>
      <c r="B6" s="125"/>
      <c r="C6" s="678" t="s">
        <v>124</v>
      </c>
      <c r="D6" s="678"/>
      <c r="E6" s="678"/>
      <c r="F6" s="678"/>
      <c r="G6" s="678"/>
      <c r="I6" s="125"/>
      <c r="J6" s="125"/>
      <c r="K6" s="678" t="s">
        <v>124</v>
      </c>
      <c r="L6" s="678"/>
      <c r="M6" s="678"/>
      <c r="N6" s="678"/>
      <c r="O6" s="126"/>
    </row>
    <row r="7" spans="1:15">
      <c r="A7" s="125"/>
      <c r="B7" s="125"/>
      <c r="C7" s="125"/>
      <c r="D7" s="125"/>
      <c r="E7" s="125"/>
      <c r="F7" s="125"/>
      <c r="G7" s="125"/>
      <c r="I7" s="125"/>
      <c r="J7" s="125"/>
      <c r="K7" s="125"/>
      <c r="L7" s="125"/>
      <c r="M7" s="125"/>
      <c r="N7" s="125"/>
      <c r="O7" s="126"/>
    </row>
    <row r="8" spans="1:15" ht="16.2" thickBot="1">
      <c r="A8" s="125"/>
      <c r="B8" s="125"/>
      <c r="C8" s="125"/>
      <c r="D8" s="128"/>
      <c r="E8" s="126"/>
      <c r="F8" s="126"/>
      <c r="G8" s="129" t="str">
        <f>+BILAN!F7</f>
        <v>Exercice du 1er janvier 2017 au 31 décembre 2017</v>
      </c>
      <c r="I8" s="130"/>
      <c r="J8" s="130"/>
      <c r="K8" s="130"/>
      <c r="L8" s="131"/>
      <c r="M8" s="132"/>
      <c r="N8" s="131"/>
      <c r="O8" s="133" t="str">
        <f>+G8</f>
        <v>Exercice du 1er janvier 2017 au 31 décembre 2017</v>
      </c>
    </row>
    <row r="9" spans="1:15">
      <c r="A9" s="134"/>
      <c r="B9" s="135"/>
      <c r="C9" s="136"/>
      <c r="D9" s="137" t="s">
        <v>125</v>
      </c>
      <c r="E9" s="138"/>
      <c r="F9" s="137"/>
      <c r="G9" s="139" t="s">
        <v>126</v>
      </c>
      <c r="I9" s="10"/>
      <c r="J9" s="140"/>
      <c r="K9" s="679" t="s">
        <v>127</v>
      </c>
      <c r="L9" s="137" t="s">
        <v>125</v>
      </c>
      <c r="M9" s="138"/>
      <c r="N9" s="137"/>
      <c r="O9" s="139" t="s">
        <v>126</v>
      </c>
    </row>
    <row r="10" spans="1:15">
      <c r="A10" s="39"/>
      <c r="B10" s="141"/>
      <c r="C10" s="126"/>
      <c r="D10" s="142" t="s">
        <v>128</v>
      </c>
      <c r="E10" s="143" t="s">
        <v>129</v>
      </c>
      <c r="F10" s="144" t="s">
        <v>126</v>
      </c>
      <c r="G10" s="145" t="s">
        <v>130</v>
      </c>
      <c r="I10" s="20"/>
      <c r="J10" s="146"/>
      <c r="K10" s="680"/>
      <c r="L10" s="142" t="s">
        <v>128</v>
      </c>
      <c r="M10" s="143" t="s">
        <v>129</v>
      </c>
      <c r="N10" s="144" t="s">
        <v>126</v>
      </c>
      <c r="O10" s="145" t="s">
        <v>130</v>
      </c>
    </row>
    <row r="11" spans="1:15">
      <c r="A11" s="39"/>
      <c r="B11" s="141"/>
      <c r="C11" s="110" t="s">
        <v>127</v>
      </c>
      <c r="D11" s="147" t="s">
        <v>131</v>
      </c>
      <c r="E11" s="147" t="s">
        <v>132</v>
      </c>
      <c r="F11" s="144" t="s">
        <v>130</v>
      </c>
      <c r="G11" s="145" t="s">
        <v>133</v>
      </c>
      <c r="I11" s="20"/>
      <c r="J11" s="146"/>
      <c r="K11" s="680"/>
      <c r="L11" s="147" t="s">
        <v>131</v>
      </c>
      <c r="M11" s="147" t="s">
        <v>134</v>
      </c>
      <c r="N11" s="144" t="s">
        <v>130</v>
      </c>
      <c r="O11" s="145" t="s">
        <v>133</v>
      </c>
    </row>
    <row r="12" spans="1:15" ht="16.2" thickBot="1">
      <c r="A12" s="39"/>
      <c r="B12" s="141"/>
      <c r="C12" s="148"/>
      <c r="D12" s="149" t="s">
        <v>135</v>
      </c>
      <c r="E12" s="149" t="s">
        <v>136</v>
      </c>
      <c r="F12" s="150" t="s">
        <v>137</v>
      </c>
      <c r="G12" s="151" t="s">
        <v>138</v>
      </c>
      <c r="I12" s="20"/>
      <c r="J12" s="146"/>
      <c r="K12" s="681"/>
      <c r="L12" s="152" t="s">
        <v>135</v>
      </c>
      <c r="M12" s="152" t="s">
        <v>136</v>
      </c>
      <c r="N12" s="153" t="s">
        <v>137</v>
      </c>
      <c r="O12" s="154" t="s">
        <v>138</v>
      </c>
    </row>
    <row r="13" spans="1:15" ht="21.9" customHeight="1">
      <c r="A13" s="39"/>
      <c r="B13" s="146" t="s">
        <v>29</v>
      </c>
      <c r="C13" s="22" t="s">
        <v>139</v>
      </c>
      <c r="D13" s="27"/>
      <c r="E13" s="155"/>
      <c r="F13" s="156"/>
      <c r="G13" s="157"/>
      <c r="I13" s="20"/>
      <c r="J13" s="146" t="s">
        <v>140</v>
      </c>
      <c r="K13" s="22" t="s">
        <v>141</v>
      </c>
      <c r="L13" s="158"/>
      <c r="M13" s="158"/>
      <c r="N13" s="159">
        <f>+F51</f>
        <v>535319861.37999964</v>
      </c>
      <c r="O13" s="160">
        <f>+G51</f>
        <v>455843814.87000054</v>
      </c>
    </row>
    <row r="14" spans="1:15" ht="21.9" customHeight="1">
      <c r="A14" s="48" t="s">
        <v>42</v>
      </c>
      <c r="B14" s="141"/>
      <c r="C14" s="27" t="s">
        <v>142</v>
      </c>
      <c r="D14" s="161">
        <f>+'[3]TABLEAU2 '!D14</f>
        <v>205632554.16999996</v>
      </c>
      <c r="E14" s="161">
        <f>+'[3]TABLEAU2 '!E14</f>
        <v>0</v>
      </c>
      <c r="F14" s="162">
        <f>+D14+E14</f>
        <v>205632554.16999996</v>
      </c>
      <c r="G14" s="163">
        <f>+'[3]TABLEAU2 '!I14</f>
        <v>206413911.76999998</v>
      </c>
      <c r="I14" s="20"/>
      <c r="J14" s="146" t="s">
        <v>143</v>
      </c>
      <c r="K14" s="22" t="s">
        <v>144</v>
      </c>
      <c r="L14" s="164"/>
      <c r="M14" s="164"/>
      <c r="N14" s="165"/>
      <c r="O14" s="166"/>
    </row>
    <row r="15" spans="1:15" ht="21.9" customHeight="1">
      <c r="A15" s="48" t="s">
        <v>145</v>
      </c>
      <c r="B15" s="141"/>
      <c r="C15" s="27" t="s">
        <v>146</v>
      </c>
      <c r="D15" s="161">
        <f>+'[3]TABLEAU2 '!D15</f>
        <v>2090603142.99</v>
      </c>
      <c r="E15" s="161">
        <f>+'[3]TABLEAU2 '!E15</f>
        <v>-246360.4</v>
      </c>
      <c r="F15" s="162">
        <f>+D15+E15</f>
        <v>2090356782.5899999</v>
      </c>
      <c r="G15" s="163">
        <f>+'[3]TABLEAU2 '!I15</f>
        <v>2050683654.4700003</v>
      </c>
      <c r="I15" s="20"/>
      <c r="J15" s="146"/>
      <c r="K15" s="27" t="s">
        <v>147</v>
      </c>
      <c r="L15" s="167">
        <f>+'[3]TABLEAU2  '!D14</f>
        <v>93888481.400000006</v>
      </c>
      <c r="M15" s="167">
        <f>+'[3]TABLEAU2  '!E14</f>
        <v>0</v>
      </c>
      <c r="N15" s="168">
        <f>+L15+M15</f>
        <v>93888481.400000006</v>
      </c>
      <c r="O15" s="169">
        <f>+'[3]TABLEAU2  '!H14</f>
        <v>48501810.109999999</v>
      </c>
    </row>
    <row r="16" spans="1:15" ht="21.9" customHeight="1">
      <c r="A16" s="48" t="s">
        <v>57</v>
      </c>
      <c r="B16" s="141"/>
      <c r="C16" s="22" t="s">
        <v>148</v>
      </c>
      <c r="D16" s="170">
        <f>SUM(D14:D15)</f>
        <v>2296235697.1599998</v>
      </c>
      <c r="E16" s="170">
        <f>SUM(E14:E15)</f>
        <v>-246360.4</v>
      </c>
      <c r="F16" s="171">
        <f>SUM(F14:F15)</f>
        <v>2295989336.7599998</v>
      </c>
      <c r="G16" s="172">
        <f>SUM(G14:G15)</f>
        <v>2257097566.2400002</v>
      </c>
      <c r="I16" s="20"/>
      <c r="J16" s="146"/>
      <c r="K16" s="27" t="s">
        <v>149</v>
      </c>
      <c r="L16" s="167">
        <f>+'[3]TABLEAU2  '!D15</f>
        <v>0</v>
      </c>
      <c r="M16" s="167">
        <f>+'[3]TABLEAU2  '!E15</f>
        <v>0</v>
      </c>
      <c r="N16" s="168">
        <f>+L16+M16</f>
        <v>0</v>
      </c>
      <c r="O16" s="169">
        <f>+'[3]TABLEAU2  '!H15</f>
        <v>0</v>
      </c>
    </row>
    <row r="17" spans="1:15" ht="21.9" customHeight="1">
      <c r="A17" s="48" t="s">
        <v>58</v>
      </c>
      <c r="B17" s="141"/>
      <c r="C17" s="27" t="s">
        <v>150</v>
      </c>
      <c r="D17" s="161">
        <f>+'[3]TABLEAU2 '!D17</f>
        <v>11062952.24</v>
      </c>
      <c r="E17" s="161">
        <f>+'[3]TABLEAU2 '!E17</f>
        <v>0</v>
      </c>
      <c r="F17" s="162">
        <f t="shared" ref="F17:F22" si="0">+D17+E17</f>
        <v>11062952.24</v>
      </c>
      <c r="G17" s="163">
        <f>+'[3]TABLEAU2 '!I17</f>
        <v>-10058033.720000001</v>
      </c>
      <c r="I17" s="21" t="s">
        <v>33</v>
      </c>
      <c r="J17" s="146"/>
      <c r="K17" s="27" t="s">
        <v>151</v>
      </c>
      <c r="L17" s="167">
        <f>+'[3]TABLEAU2  '!D16</f>
        <v>128134.56</v>
      </c>
      <c r="M17" s="167">
        <f>+'[3]TABLEAU2  '!E16</f>
        <v>0</v>
      </c>
      <c r="N17" s="168">
        <f>+L17+M17</f>
        <v>128134.56</v>
      </c>
      <c r="O17" s="169">
        <f>+'[3]TABLEAU2  '!H16</f>
        <v>128134.56</v>
      </c>
    </row>
    <row r="18" spans="1:15" ht="21.9" customHeight="1">
      <c r="A18" s="48" t="s">
        <v>50</v>
      </c>
      <c r="B18" s="141"/>
      <c r="C18" s="27" t="s">
        <v>152</v>
      </c>
      <c r="D18" s="167">
        <f>+'[3]TABLEAU2 '!D18</f>
        <v>0</v>
      </c>
      <c r="E18" s="161">
        <f>+'[3]TABLEAU2 '!E18</f>
        <v>0</v>
      </c>
      <c r="F18" s="162">
        <f t="shared" si="0"/>
        <v>0</v>
      </c>
      <c r="G18" s="163">
        <f>+'[3]TABLEAU2 '!I18</f>
        <v>0</v>
      </c>
      <c r="I18" s="21" t="s">
        <v>50</v>
      </c>
      <c r="J18" s="146"/>
      <c r="K18" s="27" t="s">
        <v>153</v>
      </c>
      <c r="L18" s="167">
        <f>+'[3]TABLEAU2  '!D17</f>
        <v>12879891.109999999</v>
      </c>
      <c r="M18" s="167">
        <f>+'[3]TABLEAU2  '!E17</f>
        <v>0</v>
      </c>
      <c r="N18" s="168">
        <f>+L18+M18</f>
        <v>12879891.109999999</v>
      </c>
      <c r="O18" s="169">
        <f>+'[3]TABLEAU2  '!H17</f>
        <v>3470749.2</v>
      </c>
    </row>
    <row r="19" spans="1:15" ht="21.9" customHeight="1">
      <c r="A19" s="48" t="s">
        <v>29</v>
      </c>
      <c r="B19" s="141"/>
      <c r="C19" s="27" t="s">
        <v>154</v>
      </c>
      <c r="D19" s="167">
        <f>+'[3]TABLEAU2 '!D19</f>
        <v>0</v>
      </c>
      <c r="E19" s="161">
        <f>+'[3]TABLEAU2 '!E19</f>
        <v>0</v>
      </c>
      <c r="F19" s="162">
        <f t="shared" si="0"/>
        <v>0</v>
      </c>
      <c r="G19" s="163">
        <f>+'[3]TABLEAU2 '!I19</f>
        <v>0</v>
      </c>
      <c r="I19" s="21" t="s">
        <v>33</v>
      </c>
      <c r="J19" s="146"/>
      <c r="K19" s="27" t="s">
        <v>155</v>
      </c>
      <c r="L19" s="167">
        <f>+'[3]TABLEAU2  '!D18</f>
        <v>33047912.91</v>
      </c>
      <c r="M19" s="167">
        <f>+'[3]TABLEAU2  '!E18</f>
        <v>0</v>
      </c>
      <c r="N19" s="168">
        <f>+L19+M19</f>
        <v>33047912.91</v>
      </c>
      <c r="O19" s="169">
        <f>+'[3]TABLEAU2  '!H18</f>
        <v>28633096.100000001</v>
      </c>
    </row>
    <row r="20" spans="1:15" ht="21.9" customHeight="1" thickBot="1">
      <c r="A20" s="48" t="s">
        <v>31</v>
      </c>
      <c r="B20" s="141"/>
      <c r="C20" s="27" t="s">
        <v>156</v>
      </c>
      <c r="D20" s="167">
        <f>+'[3]TABLEAU2 '!D20</f>
        <v>0</v>
      </c>
      <c r="E20" s="161">
        <f>+'[3]TABLEAU2 '!E20</f>
        <v>0</v>
      </c>
      <c r="F20" s="162">
        <f t="shared" si="0"/>
        <v>0</v>
      </c>
      <c r="G20" s="163">
        <f>+'[3]TABLEAU2 '!I20</f>
        <v>0</v>
      </c>
      <c r="I20" s="173"/>
      <c r="J20" s="146"/>
      <c r="K20" s="174" t="s">
        <v>157</v>
      </c>
      <c r="L20" s="175"/>
      <c r="M20" s="175"/>
      <c r="N20" s="176"/>
      <c r="O20" s="177"/>
    </row>
    <row r="21" spans="1:15" ht="21.9" customHeight="1" thickBot="1">
      <c r="A21" s="48" t="s">
        <v>23</v>
      </c>
      <c r="B21" s="141"/>
      <c r="C21" s="27" t="s">
        <v>158</v>
      </c>
      <c r="D21" s="167">
        <f>+'[3]TABLEAU2 '!D21</f>
        <v>100000</v>
      </c>
      <c r="E21" s="161">
        <f>+'[3]TABLEAU2 '!E21</f>
        <v>0</v>
      </c>
      <c r="F21" s="162">
        <f t="shared" si="0"/>
        <v>100000</v>
      </c>
      <c r="G21" s="163">
        <f>+'[3]TABLEAU2 '!I21</f>
        <v>0</v>
      </c>
      <c r="I21" s="173"/>
      <c r="J21" s="178"/>
      <c r="K21" s="179" t="s">
        <v>159</v>
      </c>
      <c r="L21" s="180">
        <f>SUM(L15:L20)</f>
        <v>139944419.98000002</v>
      </c>
      <c r="M21" s="180">
        <f>SUM(M15:M20)</f>
        <v>0</v>
      </c>
      <c r="N21" s="181">
        <f>SUM(N15:N20)</f>
        <v>139944419.98000002</v>
      </c>
      <c r="O21" s="182">
        <f>SUM(O15:O20)</f>
        <v>80733789.969999999</v>
      </c>
    </row>
    <row r="22" spans="1:15" ht="21.9" customHeight="1">
      <c r="A22" s="48" t="s">
        <v>31</v>
      </c>
      <c r="B22" s="141"/>
      <c r="C22" s="27" t="s">
        <v>160</v>
      </c>
      <c r="D22" s="161">
        <f>+'[3]TABLEAU2 '!D22</f>
        <v>26885670.84</v>
      </c>
      <c r="E22" s="183">
        <f>+'[3]TABLEAU2 '!E22</f>
        <v>0</v>
      </c>
      <c r="F22" s="162">
        <f t="shared" si="0"/>
        <v>26885670.84</v>
      </c>
      <c r="G22" s="163">
        <f>+'[3]TABLEAU2 '!I22</f>
        <v>3233013.19</v>
      </c>
      <c r="I22" s="21" t="s">
        <v>27</v>
      </c>
      <c r="J22" s="146" t="s">
        <v>161</v>
      </c>
      <c r="K22" s="22" t="s">
        <v>162</v>
      </c>
      <c r="L22" s="164"/>
      <c r="M22" s="164"/>
      <c r="N22" s="165"/>
      <c r="O22" s="166"/>
    </row>
    <row r="23" spans="1:15" ht="21.9" customHeight="1" thickBot="1">
      <c r="A23" s="48" t="s">
        <v>29</v>
      </c>
      <c r="B23" s="141"/>
      <c r="C23" s="184" t="s">
        <v>157</v>
      </c>
      <c r="D23" s="185"/>
      <c r="E23" s="185"/>
      <c r="F23" s="186"/>
      <c r="G23" s="187"/>
      <c r="I23" s="21" t="s">
        <v>50</v>
      </c>
      <c r="J23" s="146"/>
      <c r="K23" s="27" t="s">
        <v>163</v>
      </c>
      <c r="L23" s="167">
        <f>+'[3]TABLEAU2  '!D22</f>
        <v>26611198.760000002</v>
      </c>
      <c r="M23" s="167">
        <f>+'[3]TABLEAU2  '!E22</f>
        <v>0</v>
      </c>
      <c r="N23" s="168">
        <f>+L23+M23</f>
        <v>26611198.760000002</v>
      </c>
      <c r="O23" s="169">
        <f>+'[3]TABLEAU2  '!H22</f>
        <v>709788.18</v>
      </c>
    </row>
    <row r="24" spans="1:15" ht="21.9" customHeight="1" thickBot="1">
      <c r="A24" s="48" t="s">
        <v>50</v>
      </c>
      <c r="B24" s="188"/>
      <c r="C24" s="179" t="s">
        <v>164</v>
      </c>
      <c r="D24" s="180">
        <f>SUM(D16:D22)</f>
        <v>2334284320.2399998</v>
      </c>
      <c r="E24" s="180">
        <f>SUM(E16:E22)</f>
        <v>-246360.4</v>
      </c>
      <c r="F24" s="181">
        <f>SUM(F16:F22)</f>
        <v>2334037959.8399997</v>
      </c>
      <c r="G24" s="182">
        <f>SUM(G16:G22)</f>
        <v>2250272545.7100005</v>
      </c>
      <c r="I24" s="21" t="s">
        <v>99</v>
      </c>
      <c r="J24" s="146"/>
      <c r="K24" s="27" t="s">
        <v>165</v>
      </c>
      <c r="L24" s="167">
        <f>+'[3]TABLEAU2  '!D23</f>
        <v>0</v>
      </c>
      <c r="M24" s="167">
        <f>+'[3]TABLEAU2  '!E23</f>
        <v>0</v>
      </c>
      <c r="N24" s="168">
        <f>+L24+M24</f>
        <v>0</v>
      </c>
      <c r="O24" s="169">
        <f>+'[3]TABLEAU2  '!H23</f>
        <v>0</v>
      </c>
    </row>
    <row r="25" spans="1:15" ht="21.9" customHeight="1">
      <c r="A25" s="48" t="s">
        <v>33</v>
      </c>
      <c r="B25" s="146" t="s">
        <v>166</v>
      </c>
      <c r="C25" s="22" t="s">
        <v>167</v>
      </c>
      <c r="D25" s="189"/>
      <c r="E25" s="189"/>
      <c r="F25" s="190"/>
      <c r="G25" s="191"/>
      <c r="I25" s="21" t="s">
        <v>61</v>
      </c>
      <c r="J25" s="146"/>
      <c r="K25" s="27" t="s">
        <v>168</v>
      </c>
      <c r="L25" s="167">
        <f>+'[3]TABLEAU2  '!D24</f>
        <v>0</v>
      </c>
      <c r="M25" s="167">
        <f>+'[3]TABLEAU2  '!E24</f>
        <v>0</v>
      </c>
      <c r="N25" s="168">
        <f>+L25+M25</f>
        <v>0</v>
      </c>
      <c r="O25" s="169">
        <f>+'[3]TABLEAU2  '!H24</f>
        <v>0</v>
      </c>
    </row>
    <row r="26" spans="1:15" ht="21.9" customHeight="1">
      <c r="A26" s="39"/>
      <c r="B26" s="192"/>
      <c r="C26" s="27" t="s">
        <v>169</v>
      </c>
      <c r="D26" s="161">
        <f>+'[3]TABLEAU2 '!D26</f>
        <v>184439053.75999999</v>
      </c>
      <c r="E26" s="161">
        <f>+'[3]TABLEAU2 '!E26</f>
        <v>0</v>
      </c>
      <c r="F26" s="193">
        <f t="shared" ref="F26:F33" si="1">+D26+E26</f>
        <v>184439053.75999999</v>
      </c>
      <c r="G26" s="194">
        <f>+'[3]TABLEAU2 '!I26</f>
        <v>196813422.80999997</v>
      </c>
      <c r="I26" s="21" t="s">
        <v>23</v>
      </c>
      <c r="J26" s="146"/>
      <c r="K26" s="27" t="s">
        <v>170</v>
      </c>
      <c r="L26" s="167">
        <f>+'[3]TABLEAU2  '!D25</f>
        <v>48503457.489999995</v>
      </c>
      <c r="M26" s="167">
        <f>+'[3]TABLEAU2  '!E25</f>
        <v>0</v>
      </c>
      <c r="N26" s="168">
        <f>+L26+M26</f>
        <v>48503457.489999995</v>
      </c>
      <c r="O26" s="169">
        <f>+'[3]TABLEAU2  '!H25</f>
        <v>28578272.990000002</v>
      </c>
    </row>
    <row r="27" spans="1:15" ht="21.9" customHeight="1">
      <c r="A27" s="39"/>
      <c r="B27" s="141"/>
      <c r="C27" s="27" t="s">
        <v>171</v>
      </c>
      <c r="D27" s="161">
        <f>+'[3]TABLEAU2 '!D27</f>
        <v>285582739.94</v>
      </c>
      <c r="E27" s="161">
        <f>+'[3]TABLEAU2 '!E27</f>
        <v>-462048.84</v>
      </c>
      <c r="F27" s="193">
        <f t="shared" si="1"/>
        <v>285120691.10000002</v>
      </c>
      <c r="G27" s="194">
        <f>+'[3]TABLEAU2 '!I27</f>
        <v>262858627.85000002</v>
      </c>
      <c r="I27" s="21" t="s">
        <v>33</v>
      </c>
      <c r="J27" s="146"/>
      <c r="K27" s="27" t="s">
        <v>172</v>
      </c>
      <c r="L27" s="167">
        <f>+'[3]TABLEAU2  '!D26</f>
        <v>45515154.530000001</v>
      </c>
      <c r="M27" s="167">
        <f>+'[3]TABLEAU2  '!E26</f>
        <v>0</v>
      </c>
      <c r="N27" s="168">
        <f>+L27+M27</f>
        <v>45515154.530000001</v>
      </c>
      <c r="O27" s="169">
        <f>+'[3]TABLEAU2  '!H26</f>
        <v>61592098.599999994</v>
      </c>
    </row>
    <row r="28" spans="1:15" ht="21.9" customHeight="1" thickBot="1">
      <c r="A28" s="39"/>
      <c r="B28" s="141"/>
      <c r="C28" s="27" t="s">
        <v>173</v>
      </c>
      <c r="D28" s="161">
        <f>+'[3]TABLEAU2 '!D28</f>
        <v>0</v>
      </c>
      <c r="E28" s="161">
        <f>+'[3]TABLEAU2 '!E28</f>
        <v>0</v>
      </c>
      <c r="F28" s="193">
        <f t="shared" si="1"/>
        <v>0</v>
      </c>
      <c r="G28" s="194">
        <f>+'[3]TABLEAU2 '!I28</f>
        <v>0</v>
      </c>
      <c r="I28" s="21" t="s">
        <v>31</v>
      </c>
      <c r="J28" s="146"/>
      <c r="K28" s="45" t="s">
        <v>174</v>
      </c>
      <c r="L28" s="195"/>
      <c r="M28" s="195"/>
      <c r="N28" s="176"/>
      <c r="O28" s="177"/>
    </row>
    <row r="29" spans="1:15" ht="21.9" customHeight="1" thickBot="1">
      <c r="A29" s="39"/>
      <c r="B29" s="141"/>
      <c r="C29" s="27" t="s">
        <v>175</v>
      </c>
      <c r="D29" s="161">
        <f>+'[3]TABLEAU2 '!D29</f>
        <v>281238662.44000006</v>
      </c>
      <c r="E29" s="161">
        <f>+'[3]TABLEAU2 '!E29</f>
        <v>-296371.34999999998</v>
      </c>
      <c r="F29" s="193">
        <f t="shared" si="1"/>
        <v>280942291.09000003</v>
      </c>
      <c r="G29" s="194">
        <f>+'[3]TABLEAU2 '!I29</f>
        <v>277851657.22999996</v>
      </c>
      <c r="I29" s="20"/>
      <c r="J29" s="178"/>
      <c r="K29" s="179"/>
      <c r="L29" s="180">
        <f>SUM(L23:L27)</f>
        <v>120629810.78</v>
      </c>
      <c r="M29" s="180">
        <f>SUM(M23:M27)</f>
        <v>0</v>
      </c>
      <c r="N29" s="181">
        <f>SUM(N23:N27)</f>
        <v>120629810.78</v>
      </c>
      <c r="O29" s="182">
        <f>SUM(O23:O27)</f>
        <v>90880159.769999996</v>
      </c>
    </row>
    <row r="30" spans="1:15" ht="21.9" customHeight="1" thickBot="1">
      <c r="A30" s="39"/>
      <c r="B30" s="141"/>
      <c r="C30" s="27" t="s">
        <v>176</v>
      </c>
      <c r="D30" s="161">
        <f>+'[3]TABLEAU2 '!D30</f>
        <v>834721211.66999996</v>
      </c>
      <c r="E30" s="161">
        <f>+'[3]TABLEAU2 '!E30</f>
        <v>-615482</v>
      </c>
      <c r="F30" s="193">
        <f t="shared" si="1"/>
        <v>834105729.66999996</v>
      </c>
      <c r="G30" s="194">
        <f>+'[3]TABLEAU2 '!I30</f>
        <v>815491088.43999994</v>
      </c>
      <c r="I30" s="109"/>
      <c r="J30" s="146" t="s">
        <v>145</v>
      </c>
      <c r="K30" s="196" t="s">
        <v>177</v>
      </c>
      <c r="L30" s="197"/>
      <c r="M30" s="197"/>
      <c r="N30" s="181">
        <f>+N21-N29</f>
        <v>19314609.200000018</v>
      </c>
      <c r="O30" s="182">
        <f>+O21-O29</f>
        <v>-10146369.799999997</v>
      </c>
    </row>
    <row r="31" spans="1:15" ht="21.9" customHeight="1" thickBot="1">
      <c r="A31" s="39"/>
      <c r="B31" s="141"/>
      <c r="C31" s="27" t="s">
        <v>178</v>
      </c>
      <c r="D31" s="161">
        <f>+'[3]TABLEAU2 '!D31</f>
        <v>132351514.81000002</v>
      </c>
      <c r="E31" s="161">
        <f>+'[3]TABLEAU2 '!E31</f>
        <v>-89911.83</v>
      </c>
      <c r="F31" s="193">
        <f t="shared" si="1"/>
        <v>132261602.98000002</v>
      </c>
      <c r="G31" s="194">
        <f>+'[3]TABLEAU2 '!I31</f>
        <v>133405576.24999999</v>
      </c>
      <c r="I31" s="198"/>
      <c r="J31" s="146" t="s">
        <v>179</v>
      </c>
      <c r="K31" s="196" t="s">
        <v>180</v>
      </c>
      <c r="L31" s="197"/>
      <c r="M31" s="197"/>
      <c r="N31" s="181">
        <f>+N13+N30</f>
        <v>554634470.57999969</v>
      </c>
      <c r="O31" s="182">
        <f>+O13+O30</f>
        <v>445697445.07000053</v>
      </c>
    </row>
    <row r="32" spans="1:15" ht="21.9" customHeight="1" thickBot="1">
      <c r="A32" s="39"/>
      <c r="B32" s="141"/>
      <c r="C32" s="27" t="s">
        <v>181</v>
      </c>
      <c r="D32" s="161">
        <f>+'[3]TABLEAU2 '!D32</f>
        <v>4000000</v>
      </c>
      <c r="E32" s="161">
        <f>+'[3]TABLEAU2 '!E32</f>
        <v>0</v>
      </c>
      <c r="F32" s="193">
        <f t="shared" si="1"/>
        <v>4000000</v>
      </c>
      <c r="G32" s="194">
        <f>+'[3]TABLEAU2 '!I32</f>
        <v>5500000</v>
      </c>
      <c r="I32" s="20"/>
      <c r="J32" s="146" t="s">
        <v>182</v>
      </c>
      <c r="K32" s="196" t="s">
        <v>183</v>
      </c>
      <c r="L32" s="180"/>
      <c r="M32" s="180"/>
      <c r="N32" s="181">
        <f>+'[3]TABLEAU2  '!$G$31</f>
        <v>171957893</v>
      </c>
      <c r="O32" s="182">
        <f>+'[3]TABLEAU2  '!$H$31</f>
        <v>151221440</v>
      </c>
    </row>
    <row r="33" spans="1:15" ht="21.9" customHeight="1" thickBot="1">
      <c r="A33" s="39"/>
      <c r="B33" s="141"/>
      <c r="C33" s="45" t="s">
        <v>184</v>
      </c>
      <c r="D33" s="195">
        <f>+'[3]TABLEAU2 '!D33</f>
        <v>117352743.85000004</v>
      </c>
      <c r="E33" s="199">
        <f>+'[3]TABLEAU2 '!E33</f>
        <v>0</v>
      </c>
      <c r="F33" s="200">
        <f t="shared" si="1"/>
        <v>117352743.85000004</v>
      </c>
      <c r="G33" s="194">
        <f>+'[3]TABLEAU2 '!I33</f>
        <v>112668228.2</v>
      </c>
      <c r="I33" s="201"/>
      <c r="J33" s="202" t="s">
        <v>185</v>
      </c>
      <c r="K33" s="116" t="s">
        <v>186</v>
      </c>
      <c r="L33" s="203"/>
      <c r="M33" s="203"/>
      <c r="N33" s="204">
        <f>+N31-N32</f>
        <v>382676577.57999969</v>
      </c>
      <c r="O33" s="205">
        <f>+O31-O32</f>
        <v>294476005.07000053</v>
      </c>
    </row>
    <row r="34" spans="1:15" ht="21.9" customHeight="1" thickBot="1">
      <c r="A34" s="39"/>
      <c r="B34" s="188"/>
      <c r="C34" s="179" t="s">
        <v>187</v>
      </c>
      <c r="D34" s="180">
        <f>SUM(D26:D33)</f>
        <v>1839685926.47</v>
      </c>
      <c r="E34" s="180">
        <f>SUM(E26:E33)</f>
        <v>-1463814.02</v>
      </c>
      <c r="F34" s="181">
        <f>SUM(F26:F33)</f>
        <v>1838222112.45</v>
      </c>
      <c r="G34" s="182">
        <f>SUM(G26:G33)</f>
        <v>1804588600.78</v>
      </c>
      <c r="I34" s="206"/>
      <c r="J34" s="125"/>
      <c r="K34" s="125"/>
      <c r="L34" s="207"/>
      <c r="M34" s="207"/>
      <c r="N34" s="207"/>
      <c r="O34" s="208"/>
    </row>
    <row r="35" spans="1:15" ht="21.9" customHeight="1" thickBot="1">
      <c r="A35" s="209"/>
      <c r="B35" s="178" t="s">
        <v>188</v>
      </c>
      <c r="C35" s="179" t="s">
        <v>189</v>
      </c>
      <c r="D35" s="158"/>
      <c r="E35" s="158"/>
      <c r="F35" s="171">
        <f>+F24-F34</f>
        <v>495815847.38999963</v>
      </c>
      <c r="G35" s="172">
        <f>+G24-G34</f>
        <v>445683944.93000054</v>
      </c>
      <c r="I35" s="206"/>
      <c r="J35" s="125"/>
      <c r="K35" s="125"/>
      <c r="L35" s="207"/>
      <c r="M35" s="207"/>
      <c r="N35" s="207"/>
      <c r="O35" s="208"/>
    </row>
    <row r="36" spans="1:15" ht="21.9" customHeight="1" thickBot="1">
      <c r="A36" s="86"/>
      <c r="B36" s="146" t="s">
        <v>190</v>
      </c>
      <c r="C36" s="22" t="s">
        <v>191</v>
      </c>
      <c r="D36" s="167"/>
      <c r="E36" s="167"/>
      <c r="F36" s="168"/>
      <c r="G36" s="169"/>
      <c r="I36" s="206"/>
      <c r="J36" s="125"/>
      <c r="K36" s="125"/>
      <c r="L36" s="207"/>
      <c r="M36" s="207"/>
      <c r="N36" s="207"/>
      <c r="O36" s="208"/>
    </row>
    <row r="37" spans="1:15" ht="21.9" customHeight="1">
      <c r="A37" s="48" t="s">
        <v>25</v>
      </c>
      <c r="B37" s="141"/>
      <c r="C37" s="27" t="s">
        <v>192</v>
      </c>
      <c r="D37" s="161">
        <f>+'[3]TABLEAU2 '!D37</f>
        <v>26700555</v>
      </c>
      <c r="E37" s="167">
        <f>+'[3]TABLEAU2 '!E37</f>
        <v>0</v>
      </c>
      <c r="F37" s="162">
        <f>+D37+E37</f>
        <v>26700555</v>
      </c>
      <c r="G37" s="163">
        <f>+'[3]TABLEAU2 '!I37</f>
        <v>0</v>
      </c>
      <c r="I37" s="210" t="s">
        <v>193</v>
      </c>
      <c r="J37" s="211"/>
      <c r="K37" s="212" t="s">
        <v>194</v>
      </c>
      <c r="L37" s="213"/>
      <c r="M37" s="213"/>
      <c r="N37" s="214">
        <f>+'[3]TABLEAU2  '!$G$36</f>
        <v>2516501428.5099998</v>
      </c>
      <c r="O37" s="215">
        <f>+'[3]TABLEAU2  '!$H$36</f>
        <v>2344097155.5700002</v>
      </c>
    </row>
    <row r="38" spans="1:15" ht="21.9" customHeight="1">
      <c r="A38" s="48" t="s">
        <v>29</v>
      </c>
      <c r="B38" s="141"/>
      <c r="C38" s="27" t="s">
        <v>195</v>
      </c>
      <c r="D38" s="161">
        <f>+'[3]TABLEAU2 '!D38</f>
        <v>0</v>
      </c>
      <c r="E38" s="167">
        <f>+'[3]TABLEAU2 '!E38</f>
        <v>0</v>
      </c>
      <c r="F38" s="162">
        <f>+D38+E38</f>
        <v>0</v>
      </c>
      <c r="G38" s="163">
        <f>+'[3]TABLEAU2 '!I38</f>
        <v>0</v>
      </c>
      <c r="I38" s="216"/>
      <c r="J38" s="217"/>
      <c r="K38" s="218" t="s">
        <v>196</v>
      </c>
      <c r="L38" s="219"/>
      <c r="M38" s="219"/>
      <c r="N38" s="220"/>
      <c r="O38" s="221"/>
    </row>
    <row r="39" spans="1:15" ht="21.9" customHeight="1">
      <c r="A39" s="48" t="s">
        <v>33</v>
      </c>
      <c r="B39" s="141"/>
      <c r="C39" s="27" t="s">
        <v>197</v>
      </c>
      <c r="D39" s="161">
        <f>+'[3]TABLEAU2 '!D39</f>
        <v>668481.24</v>
      </c>
      <c r="E39" s="167">
        <f>+'[3]TABLEAU2 '!E39</f>
        <v>0</v>
      </c>
      <c r="F39" s="162">
        <f>+D39+E39</f>
        <v>668481.24</v>
      </c>
      <c r="G39" s="163">
        <f>+'[3]TABLEAU2 '!I39</f>
        <v>828149.42</v>
      </c>
      <c r="I39" s="222" t="s">
        <v>198</v>
      </c>
      <c r="J39" s="223"/>
      <c r="K39" s="107" t="s">
        <v>199</v>
      </c>
      <c r="L39" s="224"/>
      <c r="M39" s="224"/>
      <c r="N39" s="225">
        <f>+'[3]TABLEAU2  '!$G$38</f>
        <v>2133824850.9300001</v>
      </c>
      <c r="O39" s="226">
        <f>+'[3]TABLEAU2  '!$H$38</f>
        <v>2049621150.5</v>
      </c>
    </row>
    <row r="40" spans="1:15" ht="21.9" customHeight="1">
      <c r="A40" s="48" t="s">
        <v>23</v>
      </c>
      <c r="B40" s="141"/>
      <c r="C40" s="27" t="s">
        <v>200</v>
      </c>
      <c r="D40" s="161">
        <f>+'[3]TABLEAU2 '!D40</f>
        <v>13307902.789999999</v>
      </c>
      <c r="E40" s="167">
        <f>+'[3]TABLEAU2 '!E40</f>
        <v>1683817.01</v>
      </c>
      <c r="F40" s="162">
        <f>+D40+E40</f>
        <v>14991719.799999999</v>
      </c>
      <c r="G40" s="163">
        <f>+'[3]TABLEAU2 '!I40</f>
        <v>12154547.6</v>
      </c>
      <c r="I40" s="216"/>
      <c r="J40" s="217"/>
      <c r="K40" s="218" t="s">
        <v>201</v>
      </c>
      <c r="L40" s="219"/>
      <c r="M40" s="219"/>
      <c r="N40" s="220"/>
      <c r="O40" s="221"/>
    </row>
    <row r="41" spans="1:15" ht="21.9" customHeight="1">
      <c r="A41" s="48" t="s">
        <v>33</v>
      </c>
      <c r="B41" s="141"/>
      <c r="C41" s="27" t="s">
        <v>202</v>
      </c>
      <c r="D41" s="161">
        <f>+'[3]TABLEAU2 '!D41</f>
        <v>158292.65</v>
      </c>
      <c r="E41" s="167">
        <f>+'[3]TABLEAU2 '!E41</f>
        <v>0</v>
      </c>
      <c r="F41" s="162">
        <f>+D41+E41</f>
        <v>158292.65</v>
      </c>
      <c r="G41" s="163">
        <f>+'[3]TABLEAU2 '!I41</f>
        <v>108122.87</v>
      </c>
      <c r="I41" s="222" t="s">
        <v>203</v>
      </c>
      <c r="J41" s="223"/>
      <c r="K41" s="45" t="s">
        <v>204</v>
      </c>
      <c r="L41" s="224"/>
      <c r="M41" s="224"/>
      <c r="N41" s="225">
        <f>+N37-N39</f>
        <v>382676577.57999969</v>
      </c>
      <c r="O41" s="226">
        <f>+O37-O39</f>
        <v>294476005.07000017</v>
      </c>
    </row>
    <row r="42" spans="1:15" ht="21.9" customHeight="1" thickBot="1">
      <c r="A42" s="48" t="s">
        <v>27</v>
      </c>
      <c r="B42" s="141"/>
      <c r="C42" s="45"/>
      <c r="D42" s="175"/>
      <c r="E42" s="175"/>
      <c r="F42" s="227"/>
      <c r="G42" s="228"/>
      <c r="I42" s="229"/>
      <c r="J42" s="230"/>
      <c r="K42" s="231" t="s">
        <v>205</v>
      </c>
      <c r="L42" s="232"/>
      <c r="M42" s="232"/>
      <c r="N42" s="204"/>
      <c r="O42" s="205"/>
    </row>
    <row r="43" spans="1:15" ht="21.9" customHeight="1" thickBot="1">
      <c r="A43" s="48" t="s">
        <v>29</v>
      </c>
      <c r="B43" s="188"/>
      <c r="C43" s="179" t="s">
        <v>206</v>
      </c>
      <c r="D43" s="180">
        <f>SUM(D37:D41)</f>
        <v>40835231.68</v>
      </c>
      <c r="E43" s="180">
        <f>SUM(E37:E41)</f>
        <v>1683817.01</v>
      </c>
      <c r="F43" s="181">
        <f>SUM(F37:F41)</f>
        <v>42519048.689999998</v>
      </c>
      <c r="G43" s="182">
        <f>SUM(G37:G41)</f>
        <v>13090819.889999999</v>
      </c>
      <c r="N43">
        <f>+N41-'[3]TABLEAU2  '!$G$40</f>
        <v>0</v>
      </c>
      <c r="O43">
        <f>+O41-'[3]TABLEAU2  '!$H$40</f>
        <v>0</v>
      </c>
    </row>
    <row r="44" spans="1:15" ht="21.9" customHeight="1">
      <c r="A44" s="48" t="s">
        <v>42</v>
      </c>
      <c r="B44" s="146" t="s">
        <v>207</v>
      </c>
      <c r="C44" s="22" t="s">
        <v>208</v>
      </c>
      <c r="D44" s="167"/>
      <c r="E44" s="167"/>
      <c r="F44" s="168"/>
      <c r="G44" s="169"/>
    </row>
    <row r="45" spans="1:15" ht="21.9" customHeight="1">
      <c r="A45" s="48" t="s">
        <v>61</v>
      </c>
      <c r="B45" s="141"/>
      <c r="C45" s="27" t="s">
        <v>209</v>
      </c>
      <c r="D45" s="161">
        <f>+'[3]TABLEAU2 '!D45</f>
        <v>1741088.08</v>
      </c>
      <c r="E45" s="167">
        <f>+'[3]TABLEAU2 '!E45</f>
        <v>0</v>
      </c>
      <c r="F45" s="162">
        <f>+D45+E45</f>
        <v>1741088.08</v>
      </c>
      <c r="G45" s="163">
        <f>+'[3]TABLEAU2 '!I45</f>
        <v>2555901.59</v>
      </c>
    </row>
    <row r="46" spans="1:15" ht="21.9" customHeight="1">
      <c r="A46" s="39"/>
      <c r="B46" s="141"/>
      <c r="C46" s="27" t="s">
        <v>210</v>
      </c>
      <c r="D46" s="161">
        <f>+'[3]TABLEAU2 '!D46</f>
        <v>1055076.3600000001</v>
      </c>
      <c r="E46" s="167">
        <f>+'[3]TABLEAU2 '!E46</f>
        <v>0</v>
      </c>
      <c r="F46" s="162">
        <f>+D46+E46</f>
        <v>1055076.3600000001</v>
      </c>
      <c r="G46" s="163">
        <f>+'[3]TABLEAU2 '!I46</f>
        <v>367758.49</v>
      </c>
    </row>
    <row r="47" spans="1:15" ht="21.9" customHeight="1">
      <c r="A47" s="39"/>
      <c r="B47" s="141"/>
      <c r="C47" s="27" t="s">
        <v>211</v>
      </c>
      <c r="D47" s="161">
        <f>+'[3]TABLEAU2 '!D47</f>
        <v>0</v>
      </c>
      <c r="E47" s="167">
        <f>+'[3]TABLEAU2 '!E47</f>
        <v>0</v>
      </c>
      <c r="F47" s="162">
        <f>+D47+E47</f>
        <v>0</v>
      </c>
      <c r="G47" s="163">
        <f>+'[3]TABLEAU2 '!I47</f>
        <v>0</v>
      </c>
    </row>
    <row r="48" spans="1:15" ht="21.9" customHeight="1" thickBot="1">
      <c r="A48" s="39"/>
      <c r="B48" s="141"/>
      <c r="C48" s="45" t="s">
        <v>212</v>
      </c>
      <c r="D48" s="161">
        <f>+'[3]TABLEAU2 '!D48</f>
        <v>218870.26</v>
      </c>
      <c r="E48" s="199">
        <f>+'[3]TABLEAU2 '!E48</f>
        <v>0</v>
      </c>
      <c r="F48" s="162">
        <f>+D48+E48</f>
        <v>218870.26</v>
      </c>
      <c r="G48" s="163">
        <f>+'[3]TABLEAU2 '!I48</f>
        <v>7289.87</v>
      </c>
    </row>
    <row r="49" spans="1:7" ht="21.9" customHeight="1" thickBot="1">
      <c r="A49" s="39"/>
      <c r="B49" s="188"/>
      <c r="C49" s="179" t="s">
        <v>213</v>
      </c>
      <c r="D49" s="180">
        <f>SUM(D44:D48)</f>
        <v>3015034.7</v>
      </c>
      <c r="E49" s="180">
        <f>SUM(E44:E48)</f>
        <v>0</v>
      </c>
      <c r="F49" s="181">
        <f>SUM(F44:F48)</f>
        <v>3015034.7</v>
      </c>
      <c r="G49" s="182">
        <f>SUM(G44:G48)</f>
        <v>2930949.95</v>
      </c>
    </row>
    <row r="50" spans="1:7" ht="21.9" customHeight="1" thickBot="1">
      <c r="A50" s="209"/>
      <c r="B50" s="146" t="s">
        <v>214</v>
      </c>
      <c r="C50" s="196" t="s">
        <v>215</v>
      </c>
      <c r="D50" s="158"/>
      <c r="E50" s="158"/>
      <c r="F50" s="181">
        <f>+F43-F49</f>
        <v>39504013.989999995</v>
      </c>
      <c r="G50" s="182">
        <f>+G43-G49</f>
        <v>10159869.939999998</v>
      </c>
    </row>
    <row r="51" spans="1:7" ht="21.9" customHeight="1" thickBot="1">
      <c r="A51" s="233"/>
      <c r="B51" s="202" t="s">
        <v>140</v>
      </c>
      <c r="C51" s="234" t="s">
        <v>216</v>
      </c>
      <c r="D51" s="235"/>
      <c r="E51" s="235"/>
      <c r="F51" s="204">
        <f>+F35+F50</f>
        <v>535319861.37999964</v>
      </c>
      <c r="G51" s="205">
        <f>+G35+G50</f>
        <v>455843814.87000054</v>
      </c>
    </row>
    <row r="52" spans="1:7">
      <c r="F52">
        <f>F51-'[3]TABLEAU2 '!$H$51</f>
        <v>0</v>
      </c>
      <c r="G52">
        <f>G51-'[3]TABLEAU2 '!$I$51</f>
        <v>0</v>
      </c>
    </row>
  </sheetData>
  <mergeCells count="5">
    <mergeCell ref="A5:G5"/>
    <mergeCell ref="I5:O5"/>
    <mergeCell ref="C6:G6"/>
    <mergeCell ref="K6:N6"/>
    <mergeCell ref="K9:K12"/>
  </mergeCells>
  <printOptions horizontalCentered="1" verticalCentered="1"/>
  <pageMargins left="0" right="0" top="0.98425196850393704" bottom="0.98425196850393704" header="0.51181102362204722" footer="0.51181102362204722"/>
  <pageSetup paperSize="9" scale="6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showGridLines="0" showZeros="0" view="pageBreakPreview" topLeftCell="A31" zoomScale="60" zoomScaleNormal="60" workbookViewId="0">
      <selection activeCell="F52" sqref="F52"/>
    </sheetView>
  </sheetViews>
  <sheetFormatPr baseColWidth="10" defaultColWidth="11.54296875" defaultRowHeight="15.6"/>
  <cols>
    <col min="1" max="1" width="3.54296875" style="14" customWidth="1"/>
    <col min="2" max="2" width="4.36328125" style="14" customWidth="1"/>
    <col min="3" max="3" width="4.81640625" style="14" customWidth="1"/>
    <col min="4" max="4" width="11.54296875" style="14"/>
    <col min="5" max="5" width="47.54296875" style="14" customWidth="1"/>
    <col min="6" max="6" width="19.54296875" style="14" customWidth="1"/>
    <col min="7" max="7" width="17.453125" style="14" customWidth="1"/>
    <col min="8" max="16384" width="11.54296875" style="14"/>
  </cols>
  <sheetData>
    <row r="1" spans="1:7">
      <c r="A1" s="236" t="str">
        <f>+BILAN!A1</f>
        <v>Raison sociale :  SOCIETE DES BRASSERIES DU MAROC</v>
      </c>
    </row>
    <row r="2" spans="1:7">
      <c r="A2" s="237" t="str">
        <f>+BILAN!A2</f>
        <v>Article               :       016 60 323</v>
      </c>
    </row>
    <row r="3" spans="1:7">
      <c r="A3" s="237"/>
    </row>
    <row r="4" spans="1:7" ht="21">
      <c r="A4" s="682" t="s">
        <v>217</v>
      </c>
      <c r="B4" s="683"/>
      <c r="C4" s="683"/>
      <c r="D4" s="683"/>
      <c r="E4" s="683"/>
      <c r="F4" s="683"/>
      <c r="G4" s="683"/>
    </row>
    <row r="5" spans="1:7" ht="17.399999999999999">
      <c r="D5" s="238"/>
      <c r="E5" s="238"/>
      <c r="F5" s="238"/>
      <c r="G5" s="238"/>
    </row>
    <row r="7" spans="1:7" ht="17.399999999999999">
      <c r="A7" s="239" t="s">
        <v>218</v>
      </c>
    </row>
    <row r="8" spans="1:7">
      <c r="B8" s="236"/>
    </row>
    <row r="9" spans="1:7" ht="16.2" thickBot="1">
      <c r="B9" s="236"/>
      <c r="F9" s="240" t="str">
        <f>+CPC!G8</f>
        <v>Exercice du 1er janvier 2017 au 31 décembre 2017</v>
      </c>
    </row>
    <row r="10" spans="1:7">
      <c r="A10" s="241"/>
      <c r="B10" s="242"/>
      <c r="C10" s="242"/>
      <c r="D10" s="243"/>
      <c r="E10" s="244"/>
      <c r="F10" s="684" t="s">
        <v>5</v>
      </c>
      <c r="G10" s="245" t="s">
        <v>5</v>
      </c>
    </row>
    <row r="11" spans="1:7" ht="16.2" thickBot="1">
      <c r="A11" s="246"/>
      <c r="B11" s="247"/>
      <c r="C11" s="247"/>
      <c r="D11" s="248"/>
      <c r="E11" s="249"/>
      <c r="F11" s="685"/>
      <c r="G11" s="250" t="s">
        <v>219</v>
      </c>
    </row>
    <row r="12" spans="1:7" ht="20.100000000000001" customHeight="1">
      <c r="A12" s="251"/>
      <c r="B12" s="252">
        <v>1</v>
      </c>
      <c r="C12" s="253"/>
      <c r="D12" s="254" t="s">
        <v>142</v>
      </c>
      <c r="E12" s="255"/>
      <c r="F12" s="256">
        <f>+'[3]A '!Q111</f>
        <v>205632554.16999996</v>
      </c>
      <c r="G12" s="257">
        <f>+'[3]A '!S111</f>
        <v>206413911.76999998</v>
      </c>
    </row>
    <row r="13" spans="1:7" ht="20.100000000000001" customHeight="1">
      <c r="A13" s="258"/>
      <c r="B13" s="259" t="s">
        <v>220</v>
      </c>
      <c r="C13" s="260" t="s">
        <v>221</v>
      </c>
      <c r="D13" s="254" t="s">
        <v>222</v>
      </c>
      <c r="E13" s="261"/>
      <c r="F13" s="256">
        <f>+'[3]A '!Q112</f>
        <v>184439053.75999999</v>
      </c>
      <c r="G13" s="257">
        <f>+'[3]A '!S112</f>
        <v>196813422.80999997</v>
      </c>
    </row>
    <row r="14" spans="1:7" ht="20.100000000000001" customHeight="1">
      <c r="A14" s="262" t="s">
        <v>29</v>
      </c>
      <c r="B14" s="263"/>
      <c r="C14" s="260" t="s">
        <v>223</v>
      </c>
      <c r="D14" s="264" t="s">
        <v>224</v>
      </c>
      <c r="E14" s="265"/>
      <c r="F14" s="266">
        <f>+F12-F13</f>
        <v>21193500.409999967</v>
      </c>
      <c r="G14" s="267">
        <f>+G12-G13</f>
        <v>9600488.9600000083</v>
      </c>
    </row>
    <row r="15" spans="1:7" ht="20.100000000000001" customHeight="1">
      <c r="A15" s="262" t="s">
        <v>166</v>
      </c>
      <c r="B15" s="268"/>
      <c r="C15" s="260" t="s">
        <v>225</v>
      </c>
      <c r="D15" s="264" t="s">
        <v>226</v>
      </c>
      <c r="E15" s="265"/>
      <c r="F15" s="266">
        <f>SUM(F16:F18)</f>
        <v>2101419734.8299999</v>
      </c>
      <c r="G15" s="267">
        <f>SUM(G16:G18)</f>
        <v>2040625620.7500002</v>
      </c>
    </row>
    <row r="16" spans="1:7" ht="20.100000000000001" customHeight="1">
      <c r="A16" s="173"/>
      <c r="B16" s="259" t="s">
        <v>227</v>
      </c>
      <c r="C16" s="269"/>
      <c r="D16" s="254" t="s">
        <v>228</v>
      </c>
      <c r="E16" s="255"/>
      <c r="F16" s="256">
        <f>+'[3]A '!Q115</f>
        <v>2090356782.5899999</v>
      </c>
      <c r="G16" s="257">
        <f>+'[3]A '!S115</f>
        <v>2050683654.4700003</v>
      </c>
    </row>
    <row r="17" spans="1:7" ht="20.100000000000001" customHeight="1">
      <c r="A17" s="173"/>
      <c r="B17" s="259" t="s">
        <v>138</v>
      </c>
      <c r="C17" s="269"/>
      <c r="D17" s="254" t="s">
        <v>229</v>
      </c>
      <c r="E17" s="255"/>
      <c r="F17" s="270">
        <f>+'[3]A '!Q116</f>
        <v>11062952.24</v>
      </c>
      <c r="G17" s="257">
        <f>+'[3]A '!S116</f>
        <v>-10058033.720000001</v>
      </c>
    </row>
    <row r="18" spans="1:7" ht="20.100000000000001" customHeight="1">
      <c r="A18" s="271"/>
      <c r="B18" s="259" t="s">
        <v>230</v>
      </c>
      <c r="C18" s="269"/>
      <c r="D18" s="254" t="s">
        <v>231</v>
      </c>
      <c r="E18" s="255"/>
      <c r="F18" s="256">
        <f>+'[3]A '!Q117</f>
        <v>0</v>
      </c>
      <c r="G18" s="257">
        <f>+'[3]A '!S117</f>
        <v>0</v>
      </c>
    </row>
    <row r="19" spans="1:7" ht="20.100000000000001" customHeight="1">
      <c r="A19" s="262" t="s">
        <v>188</v>
      </c>
      <c r="B19" s="268"/>
      <c r="C19" s="260" t="s">
        <v>221</v>
      </c>
      <c r="D19" s="264" t="s">
        <v>232</v>
      </c>
      <c r="E19" s="272"/>
      <c r="F19" s="266">
        <f>SUM(F20:F21)</f>
        <v>566062982.19000006</v>
      </c>
      <c r="G19" s="267">
        <f>SUM(G20:G21)</f>
        <v>540710285.07999992</v>
      </c>
    </row>
    <row r="20" spans="1:7" ht="20.100000000000001" customHeight="1">
      <c r="A20" s="173"/>
      <c r="B20" s="259" t="s">
        <v>233</v>
      </c>
      <c r="C20" s="269"/>
      <c r="D20" s="254" t="s">
        <v>234</v>
      </c>
      <c r="E20" s="255"/>
      <c r="F20" s="256">
        <f>+'[3]A '!Q119</f>
        <v>285120691.10000002</v>
      </c>
      <c r="G20" s="257">
        <f>+'[3]A '!S119</f>
        <v>262858627.85000002</v>
      </c>
    </row>
    <row r="21" spans="1:7" ht="20.100000000000001" customHeight="1">
      <c r="A21" s="173"/>
      <c r="B21" s="259" t="s">
        <v>235</v>
      </c>
      <c r="C21" s="269"/>
      <c r="D21" s="254" t="s">
        <v>236</v>
      </c>
      <c r="E21" s="255"/>
      <c r="F21" s="256">
        <f>+'[3]A '!Q120</f>
        <v>280942291.09000003</v>
      </c>
      <c r="G21" s="257">
        <f>+'[3]A '!S120</f>
        <v>277851657.22999996</v>
      </c>
    </row>
    <row r="22" spans="1:7" ht="20.100000000000001" customHeight="1">
      <c r="A22" s="262" t="s">
        <v>190</v>
      </c>
      <c r="B22" s="263"/>
      <c r="C22" s="260" t="s">
        <v>223</v>
      </c>
      <c r="D22" s="264" t="s">
        <v>237</v>
      </c>
      <c r="E22" s="265"/>
      <c r="F22" s="266">
        <f>+F14+F15-F19</f>
        <v>1556550253.0499997</v>
      </c>
      <c r="G22" s="267">
        <f>+G14+G15-G19</f>
        <v>1509515824.6300004</v>
      </c>
    </row>
    <row r="23" spans="1:7" ht="20.100000000000001" customHeight="1">
      <c r="A23" s="173"/>
      <c r="B23" s="259" t="s">
        <v>238</v>
      </c>
      <c r="C23" s="260" t="s">
        <v>225</v>
      </c>
      <c r="D23" s="254" t="s">
        <v>239</v>
      </c>
      <c r="E23" s="255"/>
      <c r="F23" s="256">
        <f>+'[3]A '!Q122</f>
        <v>0</v>
      </c>
      <c r="G23" s="257">
        <f>+'[3]A '!S122</f>
        <v>0</v>
      </c>
    </row>
    <row r="24" spans="1:7" ht="20.100000000000001" customHeight="1">
      <c r="A24" s="173"/>
      <c r="B24" s="259" t="s">
        <v>240</v>
      </c>
      <c r="C24" s="260" t="s">
        <v>221</v>
      </c>
      <c r="D24" s="254" t="s">
        <v>241</v>
      </c>
      <c r="E24" s="255"/>
      <c r="F24" s="256">
        <f>+'[3]A '!Q123</f>
        <v>834105729.66999996</v>
      </c>
      <c r="G24" s="257">
        <f>+'[3]A '!S123</f>
        <v>815491088.43999994</v>
      </c>
    </row>
    <row r="25" spans="1:7" ht="20.100000000000001" customHeight="1">
      <c r="A25" s="173"/>
      <c r="B25" s="259" t="s">
        <v>242</v>
      </c>
      <c r="C25" s="260" t="s">
        <v>221</v>
      </c>
      <c r="D25" s="254" t="s">
        <v>243</v>
      </c>
      <c r="E25" s="255"/>
      <c r="F25" s="256">
        <f>+'[3]A '!Q124</f>
        <v>132261602.98000002</v>
      </c>
      <c r="G25" s="257">
        <f>+'[3]A '!S124</f>
        <v>133405576.24999999</v>
      </c>
    </row>
    <row r="26" spans="1:7" ht="20.100000000000001" customHeight="1">
      <c r="A26" s="273"/>
      <c r="B26" s="263"/>
      <c r="C26" s="260" t="s">
        <v>223</v>
      </c>
      <c r="D26" s="264" t="s">
        <v>244</v>
      </c>
      <c r="E26" s="265"/>
      <c r="F26" s="266">
        <f>+F22-F24-F25</f>
        <v>590182920.39999974</v>
      </c>
      <c r="G26" s="267">
        <f>+G22-G24-G25</f>
        <v>560619159.94000041</v>
      </c>
    </row>
    <row r="27" spans="1:7" ht="20.100000000000001" customHeight="1">
      <c r="A27" s="271"/>
      <c r="B27" s="263"/>
      <c r="C27" s="260" t="s">
        <v>223</v>
      </c>
      <c r="D27" s="264" t="s">
        <v>245</v>
      </c>
      <c r="E27" s="265"/>
      <c r="F27" s="266" t="s">
        <v>246</v>
      </c>
      <c r="G27" s="267" t="s">
        <v>246</v>
      </c>
    </row>
    <row r="28" spans="1:7" ht="20.100000000000001" customHeight="1">
      <c r="A28" s="173"/>
      <c r="B28" s="259" t="s">
        <v>247</v>
      </c>
      <c r="C28" s="260" t="s">
        <v>225</v>
      </c>
      <c r="D28" s="254" t="s">
        <v>248</v>
      </c>
      <c r="E28" s="255"/>
      <c r="F28" s="256">
        <f>+'[3]A '!Q127</f>
        <v>100000</v>
      </c>
      <c r="G28" s="257">
        <f>+'[3]A '!S127</f>
        <v>0</v>
      </c>
    </row>
    <row r="29" spans="1:7" ht="20.100000000000001" customHeight="1">
      <c r="A29" s="173"/>
      <c r="B29" s="259" t="s">
        <v>249</v>
      </c>
      <c r="C29" s="260" t="s">
        <v>221</v>
      </c>
      <c r="D29" s="254" t="s">
        <v>250</v>
      </c>
      <c r="E29" s="255"/>
      <c r="F29" s="256">
        <f>+'[3]A '!Q128</f>
        <v>4000000</v>
      </c>
      <c r="G29" s="257">
        <f>+'[3]A '!S128</f>
        <v>5500000</v>
      </c>
    </row>
    <row r="30" spans="1:7" ht="20.100000000000001" customHeight="1">
      <c r="A30" s="173"/>
      <c r="B30" s="259" t="s">
        <v>251</v>
      </c>
      <c r="C30" s="260" t="s">
        <v>225</v>
      </c>
      <c r="D30" s="254" t="s">
        <v>252</v>
      </c>
      <c r="E30" s="255"/>
      <c r="F30" s="256">
        <f>+'[3]A '!Q129</f>
        <v>26885670.84</v>
      </c>
      <c r="G30" s="257">
        <f>+'[3]A '!S129</f>
        <v>3233013.19</v>
      </c>
    </row>
    <row r="31" spans="1:7" ht="20.100000000000001" customHeight="1">
      <c r="A31" s="271"/>
      <c r="B31" s="259" t="s">
        <v>253</v>
      </c>
      <c r="C31" s="260" t="s">
        <v>221</v>
      </c>
      <c r="D31" s="254" t="s">
        <v>254</v>
      </c>
      <c r="E31" s="255"/>
      <c r="F31" s="256">
        <f>+'[3]A '!Q130</f>
        <v>117352743.85000004</v>
      </c>
      <c r="G31" s="257">
        <f>+'[3]A '!S130</f>
        <v>112668228.2</v>
      </c>
    </row>
    <row r="32" spans="1:7" ht="20.100000000000001" customHeight="1">
      <c r="A32" s="262" t="s">
        <v>214</v>
      </c>
      <c r="B32" s="263"/>
      <c r="C32" s="260" t="s">
        <v>223</v>
      </c>
      <c r="D32" s="264" t="s">
        <v>255</v>
      </c>
      <c r="E32" s="272"/>
      <c r="F32" s="266">
        <f>IF(F22+F23-F24-F25&lt;0,-F27+F28-F29+F30-F31,+F26+F28-F29+F30-F31)</f>
        <v>495815847.38999975</v>
      </c>
      <c r="G32" s="267">
        <f>IF(G22+G23-G24-G25&lt;0,-G27+G28-G29+G30-G31,+G26+G28-G29+G30-G31)</f>
        <v>445683944.93000048</v>
      </c>
    </row>
    <row r="33" spans="1:7" ht="20.100000000000001" customHeight="1">
      <c r="A33" s="262" t="s">
        <v>140</v>
      </c>
      <c r="B33" s="263"/>
      <c r="C33" s="260" t="s">
        <v>256</v>
      </c>
      <c r="D33" s="264" t="s">
        <v>257</v>
      </c>
      <c r="E33" s="272"/>
      <c r="F33" s="266">
        <f>+'[3]A '!Q132</f>
        <v>39504013.989999995</v>
      </c>
      <c r="G33" s="267">
        <f>+'[3]A '!S132</f>
        <v>10159869.939999998</v>
      </c>
    </row>
    <row r="34" spans="1:7" ht="20.100000000000001" customHeight="1">
      <c r="A34" s="262" t="s">
        <v>143</v>
      </c>
      <c r="B34" s="263"/>
      <c r="C34" s="260" t="s">
        <v>223</v>
      </c>
      <c r="D34" s="264" t="s">
        <v>258</v>
      </c>
      <c r="E34" s="272"/>
      <c r="F34" s="266">
        <f>+'[3]A '!Q133</f>
        <v>535319861.37999964</v>
      </c>
      <c r="G34" s="267">
        <f>+'[3]A '!S133</f>
        <v>455843814.87000054</v>
      </c>
    </row>
    <row r="35" spans="1:7" ht="20.100000000000001" customHeight="1">
      <c r="A35" s="262" t="s">
        <v>161</v>
      </c>
      <c r="B35" s="263"/>
      <c r="C35" s="260" t="s">
        <v>256</v>
      </c>
      <c r="D35" s="264" t="s">
        <v>259</v>
      </c>
      <c r="E35" s="272"/>
      <c r="F35" s="274">
        <f>+'[3]A '!Q134</f>
        <v>19314609.200000018</v>
      </c>
      <c r="G35" s="275">
        <f>+'[3]A '!S134</f>
        <v>-10146369.799999997</v>
      </c>
    </row>
    <row r="36" spans="1:7" ht="20.100000000000001" customHeight="1" thickBot="1">
      <c r="A36" s="271"/>
      <c r="B36" s="259" t="s">
        <v>260</v>
      </c>
      <c r="C36" s="260" t="s">
        <v>221</v>
      </c>
      <c r="D36" s="254" t="s">
        <v>261</v>
      </c>
      <c r="E36" s="255"/>
      <c r="F36" s="256">
        <f>+'[3]A '!Q135</f>
        <v>171957893</v>
      </c>
      <c r="G36" s="257">
        <f>+'[3]A '!S135</f>
        <v>151221440</v>
      </c>
    </row>
    <row r="37" spans="1:7" ht="20.100000000000001" customHeight="1" thickBot="1">
      <c r="A37" s="276" t="s">
        <v>145</v>
      </c>
      <c r="B37" s="277"/>
      <c r="C37" s="278" t="s">
        <v>223</v>
      </c>
      <c r="D37" s="279" t="s">
        <v>262</v>
      </c>
      <c r="E37" s="280"/>
      <c r="F37" s="281">
        <f>+F34+F35-F36</f>
        <v>382676577.57999969</v>
      </c>
      <c r="G37" s="282">
        <f>+G34+G35-G36</f>
        <v>294476005.07000053</v>
      </c>
    </row>
    <row r="38" spans="1:7" ht="20.100000000000001" customHeight="1">
      <c r="A38" s="206"/>
      <c r="B38" s="125"/>
      <c r="C38" s="125"/>
      <c r="D38" s="283"/>
      <c r="E38" s="283"/>
      <c r="F38" s="283"/>
      <c r="G38" s="284"/>
    </row>
    <row r="39" spans="1:7" ht="20.100000000000001" customHeight="1">
      <c r="A39" s="206"/>
      <c r="B39" s="125"/>
      <c r="C39" s="125"/>
      <c r="D39" s="283"/>
      <c r="E39" s="283"/>
      <c r="F39" s="283"/>
      <c r="G39" s="284"/>
    </row>
    <row r="40" spans="1:7" ht="20.100000000000001" customHeight="1">
      <c r="A40" s="285" t="s">
        <v>263</v>
      </c>
      <c r="B40" s="125"/>
      <c r="C40" s="125"/>
      <c r="D40" s="283"/>
      <c r="E40" s="283"/>
      <c r="F40" s="286"/>
      <c r="G40" s="284"/>
    </row>
    <row r="41" spans="1:7" ht="20.100000000000001" customHeight="1" thickBot="1">
      <c r="A41" s="206"/>
      <c r="B41" s="125"/>
      <c r="C41" s="125"/>
      <c r="D41" s="287"/>
      <c r="E41" s="283"/>
      <c r="F41" s="286"/>
      <c r="G41" s="284"/>
    </row>
    <row r="42" spans="1:7" ht="20.100000000000001" customHeight="1">
      <c r="A42" s="288"/>
      <c r="B42" s="289" t="s">
        <v>264</v>
      </c>
      <c r="C42" s="290"/>
      <c r="D42" s="291" t="s">
        <v>265</v>
      </c>
      <c r="E42" s="292"/>
      <c r="F42" s="293"/>
      <c r="G42" s="294"/>
    </row>
    <row r="43" spans="1:7" ht="20.100000000000001" customHeight="1">
      <c r="A43" s="173"/>
      <c r="B43" s="269"/>
      <c r="C43" s="269"/>
      <c r="D43" s="254" t="s">
        <v>266</v>
      </c>
      <c r="E43" s="255"/>
      <c r="F43" s="266">
        <f>+F37</f>
        <v>382676577.57999969</v>
      </c>
      <c r="G43" s="295">
        <f>+G37</f>
        <v>294476005.07000053</v>
      </c>
    </row>
    <row r="44" spans="1:7" ht="20.100000000000001" customHeight="1">
      <c r="A44" s="173"/>
      <c r="B44" s="269"/>
      <c r="C44" s="269"/>
      <c r="D44" s="254" t="s">
        <v>267</v>
      </c>
      <c r="E44" s="255"/>
      <c r="F44" s="296" t="s">
        <v>246</v>
      </c>
      <c r="G44" s="297" t="s">
        <v>246</v>
      </c>
    </row>
    <row r="45" spans="1:7" ht="20.100000000000001" customHeight="1">
      <c r="A45" s="173"/>
      <c r="B45" s="260" t="s">
        <v>220</v>
      </c>
      <c r="C45" s="260" t="s">
        <v>225</v>
      </c>
      <c r="D45" s="254" t="s">
        <v>268</v>
      </c>
      <c r="E45" s="298"/>
      <c r="F45" s="296">
        <f>+'[3]A '!Q145</f>
        <v>107458594.01000004</v>
      </c>
      <c r="G45" s="297">
        <f>+'[3]A '!S145</f>
        <v>106485153.61</v>
      </c>
    </row>
    <row r="46" spans="1:7" ht="20.100000000000001" customHeight="1">
      <c r="A46" s="173"/>
      <c r="B46" s="260" t="s">
        <v>227</v>
      </c>
      <c r="C46" s="260" t="s">
        <v>269</v>
      </c>
      <c r="D46" s="254" t="s">
        <v>270</v>
      </c>
      <c r="E46" s="255"/>
      <c r="F46" s="296">
        <f>+'[3]A '!Q146</f>
        <v>0</v>
      </c>
      <c r="G46" s="297">
        <f>+'[3]A '!S146</f>
        <v>0</v>
      </c>
    </row>
    <row r="47" spans="1:7" ht="20.100000000000001" customHeight="1">
      <c r="A47" s="173"/>
      <c r="B47" s="260" t="s">
        <v>138</v>
      </c>
      <c r="C47" s="260" t="s">
        <v>225</v>
      </c>
      <c r="D47" s="254" t="s">
        <v>271</v>
      </c>
      <c r="E47" s="255"/>
      <c r="F47" s="296">
        <f>+'[3]A '!Q147</f>
        <v>11214087</v>
      </c>
      <c r="G47" s="297">
        <f>+'[3]A '!S147</f>
        <v>23978086</v>
      </c>
    </row>
    <row r="48" spans="1:7" ht="20.100000000000001" customHeight="1">
      <c r="A48" s="173"/>
      <c r="B48" s="260" t="s">
        <v>230</v>
      </c>
      <c r="C48" s="260" t="s">
        <v>221</v>
      </c>
      <c r="D48" s="254" t="s">
        <v>272</v>
      </c>
      <c r="E48" s="255"/>
      <c r="F48" s="296">
        <f>+'[3]A '!Q148</f>
        <v>0</v>
      </c>
      <c r="G48" s="297">
        <f>+'[3]A '!S148</f>
        <v>0</v>
      </c>
    </row>
    <row r="49" spans="1:7" ht="20.100000000000001" customHeight="1">
      <c r="A49" s="173"/>
      <c r="B49" s="260" t="s">
        <v>233</v>
      </c>
      <c r="C49" s="260" t="s">
        <v>221</v>
      </c>
      <c r="D49" s="254" t="s">
        <v>273</v>
      </c>
      <c r="E49" s="255"/>
      <c r="F49" s="296">
        <f>+'[3]A '!Q149</f>
        <v>151002.78</v>
      </c>
      <c r="G49" s="297">
        <f>+'[3]A '!S149</f>
        <v>84610.79</v>
      </c>
    </row>
    <row r="50" spans="1:7" ht="20.100000000000001" customHeight="1">
      <c r="A50" s="173"/>
      <c r="B50" s="260" t="s">
        <v>235</v>
      </c>
      <c r="C50" s="260" t="s">
        <v>274</v>
      </c>
      <c r="D50" s="254" t="s">
        <v>275</v>
      </c>
      <c r="E50" s="255"/>
      <c r="F50" s="296">
        <f>+'[3]A '!Q150</f>
        <v>1191882.9700000002</v>
      </c>
      <c r="G50" s="297">
        <f>+'[3]A '!S150</f>
        <v>1096337.24</v>
      </c>
    </row>
    <row r="51" spans="1:7" ht="20.100000000000001" customHeight="1">
      <c r="A51" s="173"/>
      <c r="B51" s="260" t="s">
        <v>238</v>
      </c>
      <c r="C51" s="260" t="s">
        <v>221</v>
      </c>
      <c r="D51" s="254" t="s">
        <v>276</v>
      </c>
      <c r="E51" s="255"/>
      <c r="F51" s="296">
        <f>+'[3]A '!Q151</f>
        <v>93888481.400000006</v>
      </c>
      <c r="G51" s="297">
        <f>+'[3]A '!S151</f>
        <v>48501810.109999999</v>
      </c>
    </row>
    <row r="52" spans="1:7" ht="20.100000000000001" customHeight="1">
      <c r="A52" s="173"/>
      <c r="B52" s="260" t="s">
        <v>240</v>
      </c>
      <c r="C52" s="260" t="s">
        <v>225</v>
      </c>
      <c r="D52" s="254" t="s">
        <v>277</v>
      </c>
      <c r="E52" s="255"/>
      <c r="F52" s="296">
        <f>+'[3]A '!Q152</f>
        <v>26611198.760000002</v>
      </c>
      <c r="G52" s="297">
        <f>+'[3]A '!S152</f>
        <v>709788.18</v>
      </c>
    </row>
    <row r="53" spans="1:7" ht="20.100000000000001" customHeight="1">
      <c r="A53" s="262" t="s">
        <v>278</v>
      </c>
      <c r="B53" s="269"/>
      <c r="C53" s="269"/>
      <c r="D53" s="264" t="s">
        <v>279</v>
      </c>
      <c r="E53" s="265"/>
      <c r="F53" s="266">
        <f>+F43+F45+F46+F47-F48-F49-F50-F51+F52</f>
        <v>432729090.19999969</v>
      </c>
      <c r="G53" s="295">
        <f>+G43+G45+G46+G47-G48-G49-G50-G51+G52</f>
        <v>375966274.72000051</v>
      </c>
    </row>
    <row r="54" spans="1:7" ht="20.100000000000001" customHeight="1">
      <c r="A54" s="271"/>
      <c r="B54" s="260" t="s">
        <v>242</v>
      </c>
      <c r="C54" s="260" t="s">
        <v>221</v>
      </c>
      <c r="D54" s="254" t="s">
        <v>280</v>
      </c>
      <c r="E54" s="255"/>
      <c r="F54" s="296">
        <f>+'[3]A '!Q154</f>
        <v>311261830</v>
      </c>
      <c r="G54" s="297">
        <f>+'[3]A '!S154</f>
        <v>260328076</v>
      </c>
    </row>
    <row r="55" spans="1:7" ht="20.100000000000001" customHeight="1" thickBot="1">
      <c r="A55" s="276" t="s">
        <v>281</v>
      </c>
      <c r="B55" s="299"/>
      <c r="C55" s="299"/>
      <c r="D55" s="300" t="s">
        <v>282</v>
      </c>
      <c r="E55" s="301"/>
      <c r="F55" s="302">
        <f>+F53-F54</f>
        <v>121467260.19999969</v>
      </c>
      <c r="G55" s="303">
        <f>+G53-G54</f>
        <v>115638198.72000051</v>
      </c>
    </row>
    <row r="58" spans="1:7">
      <c r="F58" s="31">
        <f>+F55-[3]TABLEAU5!$E$50</f>
        <v>0</v>
      </c>
      <c r="G58" s="31">
        <f>+G55-[3]TABLEAU5!$G$50</f>
        <v>0</v>
      </c>
    </row>
  </sheetData>
  <mergeCells count="2">
    <mergeCell ref="A4:G4"/>
    <mergeCell ref="F10:F11"/>
  </mergeCells>
  <printOptions horizontalCentered="1" verticalCentered="1"/>
  <pageMargins left="0" right="0" top="0" bottom="0.98425196850393704" header="0" footer="0.51181102362204722"/>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9"/>
  <sheetViews>
    <sheetView showGridLines="0" showZeros="0" view="pageBreakPreview" topLeftCell="A49" zoomScale="60" zoomScaleNormal="100" workbookViewId="0">
      <selection activeCell="B63" sqref="B63"/>
    </sheetView>
  </sheetViews>
  <sheetFormatPr baseColWidth="10" defaultColWidth="8.90625" defaultRowHeight="13.2"/>
  <cols>
    <col min="1" max="1" width="64.54296875" style="304" customWidth="1"/>
    <col min="2" max="3" width="19.90625" style="304" customWidth="1"/>
    <col min="4" max="4" width="0.90625" style="304" customWidth="1"/>
    <col min="5" max="6" width="18.54296875" style="304" customWidth="1"/>
    <col min="7" max="7" width="9.90625" style="304" bestFit="1" customWidth="1"/>
    <col min="8" max="16384" width="8.90625" style="304"/>
  </cols>
  <sheetData>
    <row r="1" spans="1:8" ht="27" customHeight="1">
      <c r="A1" s="1" t="s">
        <v>0</v>
      </c>
      <c r="F1" s="305"/>
      <c r="G1" s="306"/>
      <c r="H1" s="306"/>
    </row>
    <row r="2" spans="1:8" ht="18">
      <c r="A2" s="1" t="s">
        <v>1</v>
      </c>
    </row>
    <row r="3" spans="1:8">
      <c r="E3" s="307"/>
    </row>
    <row r="4" spans="1:8" ht="13.8">
      <c r="E4" s="307"/>
      <c r="F4" s="308"/>
    </row>
    <row r="5" spans="1:8" ht="13.8">
      <c r="E5" s="307"/>
      <c r="F5" s="308"/>
    </row>
    <row r="6" spans="1:8" ht="22.8">
      <c r="A6" s="686" t="s">
        <v>283</v>
      </c>
      <c r="B6" s="686"/>
      <c r="C6" s="686"/>
      <c r="D6" s="686"/>
      <c r="E6" s="686"/>
      <c r="F6" s="686"/>
    </row>
    <row r="7" spans="1:8">
      <c r="A7" s="309"/>
      <c r="B7" s="309"/>
      <c r="C7" s="309"/>
      <c r="D7" s="309"/>
      <c r="E7" s="309"/>
      <c r="F7" s="309"/>
    </row>
    <row r="8" spans="1:8">
      <c r="A8" s="309"/>
      <c r="B8" s="309"/>
      <c r="C8" s="309"/>
      <c r="D8" s="309"/>
      <c r="E8" s="309"/>
      <c r="F8" s="309"/>
    </row>
    <row r="9" spans="1:8">
      <c r="A9" s="309"/>
      <c r="B9" s="309"/>
      <c r="C9" s="310"/>
      <c r="D9" s="309"/>
      <c r="E9" s="309"/>
    </row>
    <row r="10" spans="1:8" ht="23.25" customHeight="1" thickBot="1">
      <c r="A10" s="311" t="s">
        <v>284</v>
      </c>
      <c r="B10" s="312"/>
      <c r="C10" s="312"/>
      <c r="D10" s="313"/>
      <c r="E10" s="312"/>
      <c r="F10" s="314" t="str">
        <f>+ESG!F9</f>
        <v>Exercice du 1er janvier 2017 au 31 décembre 2017</v>
      </c>
    </row>
    <row r="11" spans="1:8" ht="21.75" customHeight="1" thickBot="1">
      <c r="A11" s="312"/>
      <c r="B11" s="315" t="s">
        <v>285</v>
      </c>
      <c r="C11" s="316" t="s">
        <v>286</v>
      </c>
      <c r="D11" s="317"/>
      <c r="E11" s="315" t="s">
        <v>287</v>
      </c>
      <c r="F11" s="318"/>
    </row>
    <row r="12" spans="1:8" ht="18" thickBot="1">
      <c r="A12" s="319" t="s">
        <v>288</v>
      </c>
      <c r="B12" s="320" t="s">
        <v>289</v>
      </c>
      <c r="C12" s="321" t="s">
        <v>290</v>
      </c>
      <c r="D12" s="317"/>
      <c r="E12" s="322" t="s">
        <v>291</v>
      </c>
      <c r="F12" s="323" t="s">
        <v>292</v>
      </c>
    </row>
    <row r="13" spans="1:8" ht="18" customHeight="1">
      <c r="A13" s="324" t="s">
        <v>293</v>
      </c>
      <c r="B13" s="313">
        <f>+'[3]A '!AQ12</f>
        <v>2326718194.6500001</v>
      </c>
      <c r="C13" s="325">
        <f>+'[3]A '!AR12</f>
        <v>2244664582.6300006</v>
      </c>
      <c r="D13" s="325"/>
      <c r="E13" s="326" t="str">
        <f>+'[3]A '!AT12</f>
        <v/>
      </c>
      <c r="F13" s="327">
        <f>+'[3]A '!AU12</f>
        <v>82053612.019999504</v>
      </c>
    </row>
    <row r="14" spans="1:8" ht="18" customHeight="1">
      <c r="A14" s="324" t="s">
        <v>294</v>
      </c>
      <c r="B14" s="313">
        <f>+'[3]A '!AQ13</f>
        <v>1583428488.4400001</v>
      </c>
      <c r="C14" s="325">
        <f>+'[3]A '!AR13</f>
        <v>1621012073.5500002</v>
      </c>
      <c r="D14" s="325"/>
      <c r="E14" s="326" t="str">
        <f>+'[3]A '!AT13</f>
        <v/>
      </c>
      <c r="F14" s="327">
        <f>+'[3]A '!AU13</f>
        <v>37583585.110000134</v>
      </c>
    </row>
    <row r="15" spans="1:8" ht="18.600000000000001" thickBot="1">
      <c r="A15" s="327"/>
      <c r="B15" s="313"/>
      <c r="C15" s="325"/>
      <c r="D15" s="325"/>
      <c r="E15" s="326"/>
      <c r="F15" s="327"/>
    </row>
    <row r="16" spans="1:8" ht="17.399999999999999">
      <c r="A16" s="328" t="s">
        <v>295</v>
      </c>
      <c r="B16" s="329">
        <f>+B13-B14</f>
        <v>743289706.21000004</v>
      </c>
      <c r="C16" s="330">
        <f>C13-C14</f>
        <v>623652509.0800004</v>
      </c>
      <c r="D16" s="317"/>
      <c r="E16" s="331">
        <f>+'[3]A '!AT15</f>
        <v>0</v>
      </c>
      <c r="F16" s="332">
        <f>+'[3]A '!AU15</f>
        <v>119637197.12999964</v>
      </c>
    </row>
    <row r="17" spans="1:6" ht="18.600000000000001" thickBot="1">
      <c r="A17" s="333" t="s">
        <v>296</v>
      </c>
      <c r="B17" s="334"/>
      <c r="C17" s="335"/>
      <c r="D17" s="325"/>
      <c r="E17" s="336"/>
      <c r="F17" s="337"/>
    </row>
    <row r="18" spans="1:6" ht="18">
      <c r="A18" s="327"/>
      <c r="B18" s="313"/>
      <c r="C18" s="325"/>
      <c r="D18" s="325"/>
      <c r="E18" s="326"/>
      <c r="F18" s="327"/>
    </row>
    <row r="19" spans="1:6" ht="18" customHeight="1">
      <c r="A19" s="324" t="s">
        <v>297</v>
      </c>
      <c r="B19" s="313">
        <f>+'[3]A '!AQ17</f>
        <v>1306690346.9400001</v>
      </c>
      <c r="C19" s="325">
        <f>+'[3]A '!AR17</f>
        <v>1112041910.1300001</v>
      </c>
      <c r="D19" s="325"/>
      <c r="E19" s="326">
        <f>+'[3]A '!AT17</f>
        <v>194648436.80999994</v>
      </c>
      <c r="F19" s="327" t="str">
        <f>+'[3]A '!AU17</f>
        <v/>
      </c>
    </row>
    <row r="20" spans="1:6" ht="18" customHeight="1">
      <c r="A20" s="324" t="s">
        <v>298</v>
      </c>
      <c r="B20" s="313">
        <f>+'[3]A '!AQ18</f>
        <v>523591963.80000007</v>
      </c>
      <c r="C20" s="325">
        <f>+'[3]A '!AR18</f>
        <v>513437819.93999994</v>
      </c>
      <c r="D20" s="325"/>
      <c r="E20" s="326" t="str">
        <f>+'[3]A '!AT18</f>
        <v/>
      </c>
      <c r="F20" s="327">
        <f>+'[3]A '!AU18</f>
        <v>10154143.860000134</v>
      </c>
    </row>
    <row r="21" spans="1:6" ht="18.600000000000001" thickBot="1">
      <c r="A21" s="327"/>
      <c r="B21" s="313"/>
      <c r="C21" s="325"/>
      <c r="D21" s="325"/>
      <c r="E21" s="326"/>
      <c r="F21" s="327"/>
    </row>
    <row r="22" spans="1:6" ht="17.399999999999999">
      <c r="A22" s="328" t="s">
        <v>299</v>
      </c>
      <c r="B22" s="329">
        <f>B19-B20</f>
        <v>783098383.13999999</v>
      </c>
      <c r="C22" s="330">
        <f>C19-C20</f>
        <v>598604090.19000018</v>
      </c>
      <c r="D22" s="317"/>
      <c r="E22" s="331">
        <f>+'[3]A '!AT20</f>
        <v>184494292.94999981</v>
      </c>
      <c r="F22" s="331">
        <f>+'[3]A '!AU20</f>
        <v>0</v>
      </c>
    </row>
    <row r="23" spans="1:6" ht="18.600000000000001" thickBot="1">
      <c r="A23" s="338" t="s">
        <v>300</v>
      </c>
      <c r="B23" s="334"/>
      <c r="C23" s="335"/>
      <c r="D23" s="325"/>
      <c r="E23" s="336"/>
      <c r="F23" s="337"/>
    </row>
    <row r="24" spans="1:6" ht="18">
      <c r="A24" s="339"/>
      <c r="B24" s="340"/>
      <c r="C24" s="341"/>
      <c r="D24" s="325"/>
      <c r="E24" s="326"/>
      <c r="F24" s="342"/>
    </row>
    <row r="25" spans="1:6" ht="17.399999999999999">
      <c r="A25" s="343" t="s">
        <v>301</v>
      </c>
      <c r="B25" s="344">
        <f>+B16-B22</f>
        <v>-39808676.929999948</v>
      </c>
      <c r="C25" s="317">
        <f>C16-C22</f>
        <v>25048418.890000224</v>
      </c>
      <c r="D25" s="317"/>
      <c r="E25" s="345">
        <f>+'[3]A '!AT22</f>
        <v>0</v>
      </c>
      <c r="F25" s="346">
        <f>+'[3]A '!AU22</f>
        <v>64857095.820000172</v>
      </c>
    </row>
    <row r="26" spans="1:6" ht="18" thickBot="1">
      <c r="A26" s="347" t="s">
        <v>302</v>
      </c>
      <c r="B26" s="348" t="s">
        <v>303</v>
      </c>
      <c r="C26" s="349" t="s">
        <v>303</v>
      </c>
      <c r="D26" s="317"/>
      <c r="E26" s="350"/>
      <c r="F26" s="351"/>
    </row>
    <row r="27" spans="1:6" ht="18">
      <c r="A27" s="3"/>
      <c r="B27" s="312"/>
      <c r="C27" s="312"/>
      <c r="D27" s="312"/>
      <c r="E27" s="312"/>
      <c r="F27" s="312"/>
    </row>
    <row r="28" spans="1:6" ht="18">
      <c r="A28" s="312"/>
      <c r="B28" s="312"/>
      <c r="C28" s="312"/>
      <c r="D28" s="312"/>
      <c r="E28" s="312"/>
      <c r="F28" s="312"/>
    </row>
    <row r="29" spans="1:6" ht="18">
      <c r="A29" s="352" t="s">
        <v>304</v>
      </c>
      <c r="B29" s="312"/>
      <c r="C29" s="312"/>
      <c r="D29" s="312"/>
      <c r="E29" s="312"/>
      <c r="F29" s="312"/>
    </row>
    <row r="30" spans="1:6" ht="18.600000000000001" thickBot="1">
      <c r="A30" s="352"/>
      <c r="B30" s="312"/>
      <c r="C30" s="312"/>
      <c r="D30" s="312"/>
      <c r="E30" s="312"/>
      <c r="F30" s="312"/>
    </row>
    <row r="31" spans="1:6" ht="16.5" customHeight="1" thickBot="1">
      <c r="A31" s="342"/>
      <c r="B31" s="687" t="s">
        <v>5</v>
      </c>
      <c r="C31" s="688"/>
      <c r="D31" s="353"/>
      <c r="E31" s="687" t="s">
        <v>305</v>
      </c>
      <c r="F31" s="688"/>
    </row>
    <row r="32" spans="1:6" ht="15.75" customHeight="1" thickBot="1">
      <c r="A32" s="340"/>
      <c r="B32" s="354" t="s">
        <v>306</v>
      </c>
      <c r="C32" s="355" t="s">
        <v>307</v>
      </c>
      <c r="D32" s="353"/>
      <c r="E32" s="356" t="s">
        <v>306</v>
      </c>
      <c r="F32" s="357" t="s">
        <v>307</v>
      </c>
    </row>
    <row r="33" spans="1:6" ht="18">
      <c r="A33" s="340"/>
      <c r="B33" s="341"/>
      <c r="C33" s="341"/>
      <c r="D33" s="313"/>
      <c r="E33" s="340"/>
      <c r="F33" s="327"/>
    </row>
    <row r="34" spans="1:6" ht="18" customHeight="1">
      <c r="A34" s="358" t="s">
        <v>308</v>
      </c>
      <c r="B34" s="359"/>
      <c r="C34" s="359"/>
      <c r="D34" s="360"/>
      <c r="E34" s="361"/>
      <c r="F34" s="362"/>
    </row>
    <row r="35" spans="1:6" ht="18" customHeight="1">
      <c r="A35" s="343" t="s">
        <v>309</v>
      </c>
      <c r="B35" s="325"/>
      <c r="C35" s="317">
        <f>+C36-C37</f>
        <v>121467260.19999969</v>
      </c>
      <c r="D35" s="353"/>
      <c r="E35" s="346"/>
      <c r="F35" s="363">
        <f>+F36-F37</f>
        <v>115638198.72000051</v>
      </c>
    </row>
    <row r="36" spans="1:6" ht="18" customHeight="1">
      <c r="A36" s="364" t="s">
        <v>310</v>
      </c>
      <c r="B36" s="365"/>
      <c r="C36" s="365">
        <f>+'[3]A '!AR31</f>
        <v>432729090.19999969</v>
      </c>
      <c r="D36" s="313"/>
      <c r="E36" s="324" t="s">
        <v>303</v>
      </c>
      <c r="F36" s="366">
        <f>+'[3]A '!AU31</f>
        <v>375966274.72000051</v>
      </c>
    </row>
    <row r="37" spans="1:6" ht="18" customHeight="1">
      <c r="A37" s="364" t="s">
        <v>311</v>
      </c>
      <c r="B37" s="325"/>
      <c r="C37" s="365">
        <f>+'[3]A '!AR32</f>
        <v>311261830</v>
      </c>
      <c r="D37" s="313"/>
      <c r="E37" s="327"/>
      <c r="F37" s="366">
        <f>+'[3]A '!AU32</f>
        <v>260328076</v>
      </c>
    </row>
    <row r="38" spans="1:6" ht="18" customHeight="1">
      <c r="A38" s="340"/>
      <c r="B38" s="325"/>
      <c r="C38" s="325"/>
      <c r="D38" s="313"/>
      <c r="E38" s="340"/>
      <c r="F38" s="327"/>
    </row>
    <row r="39" spans="1:6" ht="18" customHeight="1">
      <c r="A39" s="343" t="s">
        <v>312</v>
      </c>
      <c r="B39" s="325"/>
      <c r="C39" s="317">
        <f>SUM(C41:C44)</f>
        <v>97381947.859999999</v>
      </c>
      <c r="D39" s="313"/>
      <c r="E39" s="340"/>
      <c r="F39" s="346">
        <f>SUM(F41:F44)</f>
        <v>65312595.299999997</v>
      </c>
    </row>
    <row r="40" spans="1:6" ht="18" customHeight="1">
      <c r="A40" s="364" t="s">
        <v>313</v>
      </c>
      <c r="B40" s="325"/>
      <c r="C40" s="367">
        <f>+'[3]A '!AR35</f>
        <v>0</v>
      </c>
      <c r="D40" s="368"/>
      <c r="E40" s="369"/>
      <c r="F40" s="370">
        <f>+'[3]A '!AU35</f>
        <v>0</v>
      </c>
    </row>
    <row r="41" spans="1:6" ht="18" customHeight="1">
      <c r="A41" s="364" t="s">
        <v>314</v>
      </c>
      <c r="B41" s="325"/>
      <c r="C41" s="367">
        <f>+'[3]A '!AR36</f>
        <v>93888481.400000006</v>
      </c>
      <c r="D41" s="368"/>
      <c r="E41" s="369"/>
      <c r="F41" s="370">
        <f>+'[3]A '!AU36</f>
        <v>48501810.109999999</v>
      </c>
    </row>
    <row r="42" spans="1:6" ht="18" customHeight="1">
      <c r="A42" s="364" t="s">
        <v>315</v>
      </c>
      <c r="B42" s="325"/>
      <c r="C42" s="367">
        <f>+'[3]A '!AR37</f>
        <v>0</v>
      </c>
      <c r="D42" s="368"/>
      <c r="E42" s="369"/>
      <c r="F42" s="370">
        <f>+'[3]A '!AU37</f>
        <v>0</v>
      </c>
    </row>
    <row r="43" spans="1:6" ht="18" customHeight="1">
      <c r="A43" s="364" t="s">
        <v>316</v>
      </c>
      <c r="B43" s="325"/>
      <c r="C43" s="367">
        <f>+'[3]A '!AR38</f>
        <v>0</v>
      </c>
      <c r="D43" s="368"/>
      <c r="E43" s="370"/>
      <c r="F43" s="370">
        <f>+'[3]A '!AU38</f>
        <v>0</v>
      </c>
    </row>
    <row r="44" spans="1:6" ht="18" customHeight="1">
      <c r="A44" s="364" t="s">
        <v>317</v>
      </c>
      <c r="B44" s="325"/>
      <c r="C44" s="367">
        <f>+'[3]A '!AR39</f>
        <v>3493466.46</v>
      </c>
      <c r="D44" s="368"/>
      <c r="E44" s="370"/>
      <c r="F44" s="370">
        <f>+'[3]A '!AU39</f>
        <v>16810785.190000001</v>
      </c>
    </row>
    <row r="45" spans="1:6" ht="18" customHeight="1">
      <c r="A45" s="340"/>
      <c r="B45" s="325"/>
      <c r="C45" s="371"/>
      <c r="D45" s="368"/>
      <c r="E45" s="369"/>
      <c r="F45" s="370"/>
    </row>
    <row r="46" spans="1:6" ht="18" customHeight="1">
      <c r="A46" s="343" t="s">
        <v>318</v>
      </c>
      <c r="B46" s="317"/>
      <c r="C46" s="317">
        <f>SUM(C47:C49)</f>
        <v>0</v>
      </c>
      <c r="D46" s="313"/>
      <c r="E46" s="317"/>
      <c r="F46" s="317">
        <f>SUM(F47:F49)</f>
        <v>0</v>
      </c>
    </row>
    <row r="47" spans="1:6" ht="18" customHeight="1">
      <c r="A47" s="343" t="s">
        <v>319</v>
      </c>
      <c r="B47" s="325"/>
      <c r="C47" s="325"/>
      <c r="D47" s="313"/>
      <c r="E47" s="340"/>
      <c r="F47" s="346"/>
    </row>
    <row r="48" spans="1:6" ht="18" customHeight="1">
      <c r="A48" s="364" t="s">
        <v>320</v>
      </c>
      <c r="B48" s="325"/>
      <c r="C48" s="367">
        <f>+'[3]A '!AR41</f>
        <v>0</v>
      </c>
      <c r="D48" s="313"/>
      <c r="E48" s="340"/>
      <c r="F48" s="327">
        <f>+'[3]A '!AU41</f>
        <v>0</v>
      </c>
    </row>
    <row r="49" spans="1:14" ht="18" customHeight="1">
      <c r="A49" s="364" t="s">
        <v>321</v>
      </c>
      <c r="B49" s="325"/>
      <c r="C49" s="367">
        <f>+'[3]A '!AR42</f>
        <v>0</v>
      </c>
      <c r="D49" s="313"/>
      <c r="E49" s="340"/>
      <c r="F49" s="327">
        <f>+'[3]A '!AU42</f>
        <v>0</v>
      </c>
    </row>
    <row r="50" spans="1:14" ht="18" customHeight="1">
      <c r="A50" s="340"/>
      <c r="B50" s="325"/>
      <c r="C50" s="325"/>
      <c r="D50" s="313"/>
      <c r="E50" s="340"/>
      <c r="F50" s="327"/>
    </row>
    <row r="51" spans="1:14" ht="18" customHeight="1">
      <c r="A51" s="343" t="s">
        <v>322</v>
      </c>
      <c r="B51" s="325"/>
      <c r="C51" s="317">
        <f>+'[3]A '!AR44</f>
        <v>0</v>
      </c>
      <c r="D51" s="313"/>
      <c r="E51" s="340"/>
      <c r="F51" s="327"/>
    </row>
    <row r="52" spans="1:14" ht="18" customHeight="1">
      <c r="A52" s="343" t="s">
        <v>323</v>
      </c>
      <c r="B52" s="325"/>
      <c r="C52" s="317">
        <f>+'[3]A '!AR45</f>
        <v>0</v>
      </c>
      <c r="D52" s="313"/>
      <c r="E52" s="340"/>
      <c r="F52" s="346">
        <f>+'[3]A '!$AU$44</f>
        <v>0</v>
      </c>
    </row>
    <row r="53" spans="1:14" ht="18" customHeight="1">
      <c r="A53" s="364" t="s">
        <v>324</v>
      </c>
      <c r="B53" s="325"/>
      <c r="C53" s="367">
        <f>+'[3]A '!AR45</f>
        <v>0</v>
      </c>
      <c r="D53" s="313"/>
      <c r="E53" s="340"/>
      <c r="F53" s="327"/>
    </row>
    <row r="54" spans="1:14" ht="18" customHeight="1" thickBot="1">
      <c r="A54" s="340"/>
      <c r="B54" s="325"/>
      <c r="C54" s="325"/>
      <c r="D54" s="313"/>
      <c r="E54" s="340"/>
      <c r="F54" s="327"/>
    </row>
    <row r="55" spans="1:14" ht="19.5" customHeight="1" thickBot="1">
      <c r="A55" s="372" t="s">
        <v>325</v>
      </c>
      <c r="B55" s="373">
        <f>+B52+B46+B35</f>
        <v>0</v>
      </c>
      <c r="C55" s="373">
        <f>+C51+C46+C39+C35</f>
        <v>218849208.0599997</v>
      </c>
      <c r="D55" s="363"/>
      <c r="E55" s="373">
        <f>+E52+E46+E39+E35</f>
        <v>0</v>
      </c>
      <c r="F55" s="373">
        <f>+F52+F46+F39+F35</f>
        <v>180950794.02000052</v>
      </c>
    </row>
    <row r="56" spans="1:14" ht="18" customHeight="1">
      <c r="A56" s="340"/>
      <c r="B56" s="325"/>
      <c r="C56" s="325"/>
      <c r="D56" s="313"/>
      <c r="E56" s="340"/>
      <c r="F56" s="327"/>
    </row>
    <row r="57" spans="1:14" ht="18" customHeight="1">
      <c r="A57" s="358" t="s">
        <v>326</v>
      </c>
      <c r="B57" s="325"/>
      <c r="C57" s="325"/>
      <c r="D57" s="313"/>
      <c r="E57" s="340"/>
      <c r="F57" s="327"/>
    </row>
    <row r="58" spans="1:14" ht="18" customHeight="1">
      <c r="A58" s="343" t="s">
        <v>327</v>
      </c>
      <c r="B58" s="325"/>
      <c r="C58" s="325"/>
      <c r="D58" s="313"/>
      <c r="E58" s="340"/>
      <c r="F58" s="327"/>
    </row>
    <row r="59" spans="1:14" ht="18" customHeight="1">
      <c r="A59" s="343" t="s">
        <v>328</v>
      </c>
      <c r="B59" s="317">
        <f>SUM(B60:B63)</f>
        <v>98581745.930033326</v>
      </c>
      <c r="C59" s="317"/>
      <c r="D59" s="363">
        <f>SUM(D60:D63)</f>
        <v>0</v>
      </c>
      <c r="E59" s="346">
        <f>SUM(E60:E63)</f>
        <v>65854617.200000003</v>
      </c>
      <c r="F59" s="346"/>
    </row>
    <row r="60" spans="1:14" ht="18" customHeight="1">
      <c r="A60" s="364" t="s">
        <v>329</v>
      </c>
      <c r="B60" s="325">
        <f>+'[3]A '!AQ54</f>
        <v>2624650.8199999998</v>
      </c>
      <c r="C60" s="325"/>
      <c r="D60" s="313"/>
      <c r="E60" s="325">
        <f>+'[3]A '!AT54</f>
        <v>2644712.79</v>
      </c>
      <c r="F60" s="327"/>
      <c r="G60" s="374"/>
      <c r="H60" s="374"/>
      <c r="I60" s="374"/>
      <c r="J60" s="374"/>
      <c r="K60" s="374"/>
      <c r="L60" s="374"/>
      <c r="M60" s="374"/>
      <c r="N60" s="374"/>
    </row>
    <row r="61" spans="1:14" ht="18" customHeight="1">
      <c r="A61" s="364" t="s">
        <v>330</v>
      </c>
      <c r="B61" s="325">
        <f>+'[3]A '!AQ55</f>
        <v>94136095.110033333</v>
      </c>
      <c r="C61" s="325"/>
      <c r="D61" s="313"/>
      <c r="E61" s="325">
        <f>+'[3]A '!AT55</f>
        <v>61033904.410000004</v>
      </c>
      <c r="F61" s="327"/>
      <c r="G61" s="374"/>
      <c r="H61" s="374"/>
      <c r="I61" s="374"/>
      <c r="J61" s="374"/>
      <c r="K61" s="374"/>
      <c r="L61" s="374"/>
      <c r="M61" s="374"/>
      <c r="N61" s="374"/>
    </row>
    <row r="62" spans="1:14" ht="18" customHeight="1">
      <c r="A62" s="364" t="s">
        <v>331</v>
      </c>
      <c r="B62" s="325">
        <f>+'[3]A '!AQ56</f>
        <v>0</v>
      </c>
      <c r="C62" s="325"/>
      <c r="D62" s="313"/>
      <c r="E62" s="325">
        <f>+'[3]A '!AT56</f>
        <v>0</v>
      </c>
      <c r="F62" s="327"/>
      <c r="G62" s="374"/>
      <c r="H62" s="374"/>
      <c r="I62" s="374"/>
      <c r="J62" s="374"/>
      <c r="K62" s="374"/>
      <c r="L62" s="374"/>
      <c r="M62" s="374"/>
      <c r="N62" s="374"/>
    </row>
    <row r="63" spans="1:14" ht="18" customHeight="1">
      <c r="A63" s="364" t="s">
        <v>332</v>
      </c>
      <c r="B63" s="325">
        <f>+'[3]A '!AQ57</f>
        <v>1821000</v>
      </c>
      <c r="C63" s="325"/>
      <c r="D63" s="313"/>
      <c r="E63" s="325">
        <f>+'[3]A '!AT57</f>
        <v>2176000</v>
      </c>
      <c r="F63" s="327"/>
      <c r="G63" s="374"/>
      <c r="H63" s="374"/>
      <c r="I63" s="374"/>
      <c r="J63" s="374"/>
      <c r="K63" s="374"/>
      <c r="L63" s="374"/>
      <c r="M63" s="374"/>
      <c r="N63" s="374"/>
    </row>
    <row r="64" spans="1:14" ht="18" customHeight="1">
      <c r="A64" s="340"/>
      <c r="B64" s="325"/>
      <c r="C64" s="325"/>
      <c r="D64" s="313"/>
      <c r="E64" s="325"/>
      <c r="F64" s="327"/>
    </row>
    <row r="65" spans="1:7" ht="18" customHeight="1">
      <c r="A65" s="343" t="s">
        <v>333</v>
      </c>
      <c r="B65" s="325">
        <f>+'[3]A '!$AQ$59</f>
        <v>0</v>
      </c>
      <c r="C65" s="325"/>
      <c r="D65" s="313"/>
      <c r="E65" s="325">
        <f>+'[3]A '!$AT$59</f>
        <v>0</v>
      </c>
      <c r="F65" s="327"/>
    </row>
    <row r="66" spans="1:7" ht="18" customHeight="1">
      <c r="A66" s="343" t="s">
        <v>334</v>
      </c>
      <c r="B66" s="325"/>
      <c r="C66" s="325"/>
      <c r="D66" s="313"/>
      <c r="E66" s="325"/>
      <c r="F66" s="327"/>
    </row>
    <row r="67" spans="1:7" ht="18" customHeight="1">
      <c r="A67" s="343" t="s">
        <v>335</v>
      </c>
      <c r="B67" s="325">
        <f>+'[3]A '!AQ61</f>
        <v>0</v>
      </c>
      <c r="C67" s="325"/>
      <c r="D67" s="313"/>
      <c r="E67" s="325">
        <f>+'[3]A '!$AT$61</f>
        <v>0</v>
      </c>
      <c r="F67" s="327"/>
    </row>
    <row r="68" spans="1:7" ht="18" customHeight="1">
      <c r="A68" s="343" t="s">
        <v>336</v>
      </c>
      <c r="B68" s="325">
        <f>+'[3]A '!$AQ$63</f>
        <v>630265</v>
      </c>
      <c r="C68" s="325"/>
      <c r="D68" s="313"/>
      <c r="E68" s="325">
        <f>+'[3]A '!$AT$63</f>
        <v>280265</v>
      </c>
      <c r="F68" s="327"/>
    </row>
    <row r="69" spans="1:7" ht="18.600000000000001" thickBot="1">
      <c r="A69" s="340"/>
      <c r="B69" s="325"/>
      <c r="C69" s="325"/>
      <c r="D69" s="313"/>
      <c r="E69" s="340"/>
      <c r="F69" s="327"/>
    </row>
    <row r="70" spans="1:7" ht="27.75" customHeight="1" thickBot="1">
      <c r="A70" s="375" t="s">
        <v>337</v>
      </c>
      <c r="B70" s="376">
        <f>B59+B65+B67+B68</f>
        <v>99212010.930033326</v>
      </c>
      <c r="C70" s="376"/>
      <c r="D70" s="363">
        <f>D59+D65+D67+D68</f>
        <v>0</v>
      </c>
      <c r="E70" s="376">
        <f>E59+E65+E67+E68</f>
        <v>66134882.200000003</v>
      </c>
      <c r="F70" s="376"/>
    </row>
    <row r="71" spans="1:7" ht="22.5" customHeight="1" thickBot="1">
      <c r="A71" s="343" t="s">
        <v>338</v>
      </c>
      <c r="B71" s="376">
        <f>+'[3]A '!$AQ$66</f>
        <v>184494292.94999981</v>
      </c>
      <c r="C71" s="376">
        <f>+'[3]A '!$AR$66</f>
        <v>0</v>
      </c>
      <c r="D71" s="353"/>
      <c r="E71" s="376">
        <f>+'[3]A '!$AT$66</f>
        <v>163237975.61000001</v>
      </c>
      <c r="F71" s="376">
        <f>+'[3]A '!$AU$66</f>
        <v>0</v>
      </c>
    </row>
    <row r="72" spans="1:7" ht="22.5" customHeight="1" thickBot="1">
      <c r="A72" s="348" t="s">
        <v>339</v>
      </c>
      <c r="B72" s="376">
        <f>+E25</f>
        <v>0</v>
      </c>
      <c r="C72" s="376">
        <f>+F25</f>
        <v>64857095.820000172</v>
      </c>
      <c r="D72" s="353"/>
      <c r="E72" s="376">
        <f>+'[3]A '!$AT$67</f>
        <v>0</v>
      </c>
      <c r="F72" s="376">
        <f>+'[3]A '!$AU$67</f>
        <v>48422063.789999604</v>
      </c>
      <c r="G72" s="377">
        <f>C72-F25</f>
        <v>0</v>
      </c>
    </row>
    <row r="73" spans="1:7" ht="24" customHeight="1" thickBot="1">
      <c r="A73" s="347" t="s">
        <v>340</v>
      </c>
      <c r="B73" s="378">
        <f>B71+B72+B70</f>
        <v>283706303.88003314</v>
      </c>
      <c r="C73" s="378">
        <f>+C71+C55+C72</f>
        <v>283706303.87999988</v>
      </c>
      <c r="D73" s="363">
        <f>+D71+D55+D72</f>
        <v>0</v>
      </c>
      <c r="E73" s="378">
        <f>+E71+E70+E72</f>
        <v>229372857.81</v>
      </c>
      <c r="F73" s="378">
        <f>+F71+F55+F72</f>
        <v>229372857.81000012</v>
      </c>
    </row>
    <row r="75" spans="1:7">
      <c r="C75" s="377">
        <f>+C73-B73</f>
        <v>-3.3259391784667969E-5</v>
      </c>
      <c r="F75" s="307">
        <f>+E73-F73</f>
        <v>0</v>
      </c>
    </row>
    <row r="76" spans="1:7">
      <c r="B76" s="307">
        <f>+B73-'[3]A '!$AQ$69</f>
        <v>0</v>
      </c>
      <c r="C76" s="307">
        <f>+C73-'[3]A '!$AR$69</f>
        <v>0</v>
      </c>
      <c r="D76" s="307"/>
      <c r="E76" s="307">
        <f>+E73-'[3]A '!$AT$69</f>
        <v>0</v>
      </c>
      <c r="F76" s="307">
        <f>+F73-'[3]A '!$AU$69</f>
        <v>0</v>
      </c>
    </row>
    <row r="77" spans="1:7">
      <c r="C77" s="307"/>
      <c r="D77" s="307"/>
      <c r="E77" s="307"/>
      <c r="F77" s="377"/>
    </row>
    <row r="78" spans="1:7">
      <c r="C78" s="307"/>
      <c r="D78" s="307"/>
      <c r="E78" s="307"/>
    </row>
    <row r="79" spans="1:7">
      <c r="C79" s="307"/>
      <c r="D79" s="307"/>
      <c r="E79" s="307"/>
    </row>
  </sheetData>
  <mergeCells count="3">
    <mergeCell ref="A6:F6"/>
    <mergeCell ref="B31:C31"/>
    <mergeCell ref="E31:F31"/>
  </mergeCells>
  <pageMargins left="0.47244094488188981" right="0.39370078740157483" top="0.51181102362204722" bottom="0.35433070866141736" header="0.51181102362204722" footer="0.51181102362204722"/>
  <pageSetup paperSize="9" scale="55"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showGridLines="0" view="pageBreakPreview" topLeftCell="A4" zoomScale="60" zoomScaleNormal="60" workbookViewId="0">
      <selection activeCell="J35" sqref="J35"/>
    </sheetView>
  </sheetViews>
  <sheetFormatPr baseColWidth="10" defaultColWidth="9.81640625" defaultRowHeight="15.6"/>
  <cols>
    <col min="1" max="1" width="27.36328125" style="14" customWidth="1"/>
    <col min="2" max="2" width="24.90625" style="14" customWidth="1"/>
    <col min="3" max="3" width="36.453125" style="14" customWidth="1"/>
    <col min="4" max="4" width="23.54296875" style="14" customWidth="1"/>
    <col min="5" max="5" width="2.453125" style="14" customWidth="1"/>
    <col min="6" max="6" width="6.81640625" style="14" customWidth="1"/>
    <col min="7" max="7" width="1.36328125" style="14" customWidth="1"/>
    <col min="8" max="8" width="12.08984375" style="14" customWidth="1"/>
    <col min="9" max="9" width="12.81640625" style="14" customWidth="1"/>
    <col min="10" max="10" width="3.81640625" style="14" customWidth="1"/>
    <col min="11" max="11" width="20.1796875" style="14" customWidth="1"/>
    <col min="12" max="12" width="11.36328125" style="14" customWidth="1"/>
    <col min="13" max="16384" width="9.81640625" style="14"/>
  </cols>
  <sheetData>
    <row r="1" spans="1:11">
      <c r="D1" s="379"/>
      <c r="E1" s="379"/>
      <c r="F1" s="379"/>
      <c r="G1" s="379"/>
      <c r="H1" s="379"/>
      <c r="I1" s="379"/>
      <c r="J1" s="379"/>
      <c r="K1" s="53"/>
    </row>
    <row r="2" spans="1:11">
      <c r="A2" s="380" t="s">
        <v>341</v>
      </c>
      <c r="D2" s="379"/>
      <c r="E2" s="379"/>
      <c r="F2" s="379"/>
      <c r="G2" s="379"/>
      <c r="H2" s="379"/>
      <c r="I2" s="379"/>
      <c r="J2" s="379"/>
      <c r="K2" s="53"/>
    </row>
    <row r="3" spans="1:11">
      <c r="A3" s="380" t="s">
        <v>1</v>
      </c>
      <c r="D3" s="381"/>
      <c r="E3" s="382"/>
      <c r="F3" s="382"/>
      <c r="G3" s="382"/>
      <c r="H3" s="382"/>
      <c r="I3" s="382"/>
      <c r="J3" s="382"/>
      <c r="K3" s="53"/>
    </row>
    <row r="4" spans="1:11">
      <c r="D4" s="381"/>
      <c r="E4" s="382"/>
      <c r="F4" s="382"/>
      <c r="G4" s="382"/>
      <c r="H4" s="382"/>
      <c r="I4" s="382"/>
      <c r="J4" s="382"/>
      <c r="K4" s="53"/>
    </row>
    <row r="5" spans="1:11">
      <c r="C5" s="308"/>
      <c r="D5" s="381"/>
      <c r="E5" s="382"/>
      <c r="F5" s="382"/>
      <c r="G5" s="382"/>
      <c r="H5" s="382"/>
      <c r="I5" s="382"/>
      <c r="J5" s="382"/>
      <c r="K5" s="53"/>
    </row>
    <row r="6" spans="1:11">
      <c r="A6" s="380"/>
      <c r="D6" s="381"/>
      <c r="E6" s="382"/>
      <c r="F6" s="382"/>
      <c r="G6" s="382"/>
      <c r="H6" s="382"/>
      <c r="I6" s="382"/>
      <c r="J6" s="382"/>
      <c r="K6" s="53"/>
    </row>
    <row r="7" spans="1:11" ht="20.399999999999999">
      <c r="A7" s="689" t="s">
        <v>342</v>
      </c>
      <c r="B7" s="689"/>
      <c r="C7" s="689"/>
      <c r="D7" s="381"/>
      <c r="E7" s="382"/>
      <c r="F7" s="382"/>
      <c r="G7" s="382"/>
      <c r="H7" s="382"/>
      <c r="I7" s="382"/>
      <c r="J7" s="382"/>
      <c r="K7" s="53"/>
    </row>
    <row r="8" spans="1:11" ht="17.399999999999999">
      <c r="A8" s="383"/>
      <c r="B8" s="383"/>
      <c r="C8" s="383"/>
      <c r="D8" s="381"/>
      <c r="E8" s="382"/>
      <c r="F8" s="382"/>
      <c r="G8" s="382"/>
      <c r="H8" s="382"/>
      <c r="I8" s="382"/>
      <c r="J8" s="382"/>
      <c r="K8" s="53"/>
    </row>
    <row r="9" spans="1:11">
      <c r="A9" s="380"/>
      <c r="D9" s="381"/>
      <c r="E9" s="382"/>
      <c r="F9" s="382"/>
      <c r="G9" s="382"/>
      <c r="H9" s="382"/>
      <c r="I9" s="382"/>
      <c r="J9" s="382"/>
      <c r="K9" s="53"/>
    </row>
    <row r="10" spans="1:11">
      <c r="A10" s="380"/>
      <c r="C10" s="384" t="str">
        <f>+'TAB DE FINA'!F10</f>
        <v>Exercice du 1er janvier 2017 au 31 décembre 2017</v>
      </c>
      <c r="D10" s="381"/>
      <c r="E10" s="382"/>
      <c r="F10" s="382"/>
      <c r="G10" s="382"/>
      <c r="H10" s="382"/>
      <c r="I10" s="382"/>
      <c r="J10" s="382"/>
      <c r="K10" s="53"/>
    </row>
    <row r="11" spans="1:11">
      <c r="A11" s="385" t="s">
        <v>343</v>
      </c>
      <c r="B11" s="386" t="s">
        <v>344</v>
      </c>
      <c r="C11" s="386" t="s">
        <v>345</v>
      </c>
      <c r="D11" s="381"/>
      <c r="E11" s="382"/>
      <c r="F11" s="382"/>
      <c r="G11" s="382"/>
      <c r="H11" s="382"/>
      <c r="I11" s="382"/>
      <c r="J11" s="382"/>
      <c r="K11" s="53"/>
    </row>
    <row r="12" spans="1:11">
      <c r="A12" s="387" t="s">
        <v>346</v>
      </c>
      <c r="B12" s="388" t="s">
        <v>347</v>
      </c>
      <c r="C12" s="388" t="s">
        <v>348</v>
      </c>
    </row>
    <row r="13" spans="1:11" ht="15" customHeight="1">
      <c r="A13" s="389"/>
      <c r="B13" s="390"/>
      <c r="C13" s="391" t="s">
        <v>349</v>
      </c>
    </row>
    <row r="14" spans="1:11" ht="12" customHeight="1">
      <c r="A14" s="392"/>
      <c r="B14" s="53"/>
      <c r="C14" s="392"/>
    </row>
    <row r="15" spans="1:11" ht="35.1" customHeight="1">
      <c r="A15" s="393" t="s">
        <v>350</v>
      </c>
      <c r="B15" s="53"/>
      <c r="C15" s="392"/>
    </row>
    <row r="16" spans="1:11" ht="15" customHeight="1">
      <c r="A16" s="394" t="s">
        <v>351</v>
      </c>
      <c r="B16" s="53"/>
      <c r="C16" s="392"/>
    </row>
    <row r="17" spans="1:4" ht="35.1" customHeight="1">
      <c r="A17" s="392"/>
      <c r="B17" s="53"/>
      <c r="C17" s="392"/>
      <c r="D17" s="31"/>
    </row>
    <row r="18" spans="1:4" ht="35.1" customHeight="1">
      <c r="A18" s="392"/>
      <c r="B18" s="53"/>
      <c r="C18" s="392"/>
      <c r="D18" s="31"/>
    </row>
    <row r="19" spans="1:4" ht="35.1" customHeight="1">
      <c r="A19" s="392"/>
      <c r="B19" s="53"/>
      <c r="C19" s="392"/>
      <c r="D19" s="31"/>
    </row>
    <row r="20" spans="1:4" ht="35.1" customHeight="1">
      <c r="A20" s="392"/>
      <c r="B20" s="53"/>
      <c r="C20" s="392"/>
      <c r="D20" s="31"/>
    </row>
    <row r="21" spans="1:4" ht="35.1" customHeight="1">
      <c r="A21" s="392"/>
      <c r="B21" s="53"/>
      <c r="C21" s="392"/>
      <c r="D21" s="31"/>
    </row>
    <row r="22" spans="1:4" ht="35.1" customHeight="1">
      <c r="A22" s="392"/>
      <c r="B22" s="53"/>
      <c r="C22" s="392"/>
      <c r="D22" s="31"/>
    </row>
    <row r="23" spans="1:4" ht="35.1" customHeight="1">
      <c r="A23" s="392"/>
      <c r="B23" s="53"/>
      <c r="C23" s="392"/>
      <c r="D23" s="31"/>
    </row>
    <row r="24" spans="1:4" ht="35.1" customHeight="1">
      <c r="A24" s="390"/>
      <c r="B24" s="395"/>
      <c r="C24" s="390"/>
      <c r="D24" s="31"/>
    </row>
    <row r="25" spans="1:4" ht="15" customHeight="1">
      <c r="A25" s="392"/>
      <c r="C25" s="392"/>
      <c r="D25" s="31"/>
    </row>
    <row r="26" spans="1:4" ht="15" customHeight="1">
      <c r="A26" s="393" t="s">
        <v>352</v>
      </c>
      <c r="C26" s="392"/>
    </row>
    <row r="27" spans="1:4" ht="15" customHeight="1">
      <c r="A27" s="396" t="s">
        <v>353</v>
      </c>
      <c r="C27" s="392"/>
    </row>
    <row r="28" spans="1:4" ht="35.1" customHeight="1">
      <c r="A28" s="394"/>
      <c r="B28" s="397"/>
      <c r="C28" s="398"/>
    </row>
    <row r="29" spans="1:4" ht="35.1" customHeight="1">
      <c r="A29" s="392"/>
      <c r="B29" s="53"/>
      <c r="C29" s="392"/>
    </row>
    <row r="30" spans="1:4" ht="35.1" customHeight="1">
      <c r="A30" s="392"/>
      <c r="B30" s="53"/>
      <c r="C30" s="392"/>
    </row>
    <row r="31" spans="1:4" ht="35.1" customHeight="1">
      <c r="A31" s="392"/>
      <c r="B31" s="53"/>
      <c r="C31" s="392"/>
    </row>
    <row r="32" spans="1:4">
      <c r="A32" s="392"/>
      <c r="B32" s="53"/>
      <c r="C32" s="392"/>
    </row>
    <row r="33" spans="1:3">
      <c r="A33" s="390"/>
      <c r="B33" s="399"/>
      <c r="C33" s="390"/>
    </row>
    <row r="34" spans="1:3">
      <c r="A34" s="400"/>
      <c r="B34" s="401"/>
      <c r="C34" s="401"/>
    </row>
    <row r="35" spans="1:3" ht="18">
      <c r="A35" s="393" t="s">
        <v>354</v>
      </c>
      <c r="B35" s="392"/>
      <c r="C35" s="392"/>
    </row>
    <row r="36" spans="1:3" ht="18">
      <c r="A36" s="402" t="s">
        <v>355</v>
      </c>
      <c r="B36" s="392"/>
      <c r="C36" s="392"/>
    </row>
    <row r="37" spans="1:3" ht="18">
      <c r="A37" s="402" t="s">
        <v>356</v>
      </c>
      <c r="B37" s="392"/>
      <c r="C37" s="392"/>
    </row>
    <row r="38" spans="1:3" ht="18">
      <c r="A38" s="402" t="s">
        <v>357</v>
      </c>
      <c r="B38" s="392"/>
      <c r="C38" s="392"/>
    </row>
    <row r="39" spans="1:3">
      <c r="A39" s="403"/>
      <c r="B39" s="392"/>
      <c r="C39" s="392"/>
    </row>
    <row r="40" spans="1:3">
      <c r="A40" s="403"/>
      <c r="B40" s="392"/>
      <c r="C40" s="392"/>
    </row>
    <row r="41" spans="1:3">
      <c r="A41" s="403"/>
      <c r="B41" s="392"/>
      <c r="C41" s="392"/>
    </row>
    <row r="42" spans="1:3">
      <c r="A42" s="403"/>
      <c r="B42" s="392"/>
      <c r="C42" s="392"/>
    </row>
    <row r="43" spans="1:3">
      <c r="A43" s="403"/>
      <c r="B43" s="392"/>
      <c r="C43" s="392"/>
    </row>
    <row r="44" spans="1:3">
      <c r="A44" s="389"/>
      <c r="B44" s="390"/>
      <c r="C44" s="390"/>
    </row>
  </sheetData>
  <mergeCells count="1">
    <mergeCell ref="A7:C7"/>
  </mergeCells>
  <printOptions horizontalCentered="1"/>
  <pageMargins left="0" right="0" top="0" bottom="0" header="0" footer="0"/>
  <pageSetup paperSize="9" scale="8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showGridLines="0" view="pageBreakPreview" topLeftCell="A16" zoomScale="60" zoomScaleNormal="60" workbookViewId="0">
      <selection activeCell="C9" sqref="C9"/>
    </sheetView>
  </sheetViews>
  <sheetFormatPr baseColWidth="10" defaultColWidth="9.81640625" defaultRowHeight="15.6"/>
  <cols>
    <col min="1" max="1" width="28.1796875" style="14" customWidth="1"/>
    <col min="2" max="2" width="26.54296875" style="14" customWidth="1"/>
    <col min="3" max="3" width="34.54296875" style="14" customWidth="1"/>
    <col min="4" max="4" width="7.453125" style="14" customWidth="1"/>
    <col min="5" max="5" width="2.453125" style="14" customWidth="1"/>
    <col min="6" max="6" width="6.81640625" style="14" customWidth="1"/>
    <col min="7" max="7" width="1.36328125" style="14" customWidth="1"/>
    <col min="8" max="16384" width="9.81640625" style="14"/>
  </cols>
  <sheetData>
    <row r="1" spans="1:7">
      <c r="A1" s="380" t="s">
        <v>341</v>
      </c>
      <c r="D1" s="379"/>
      <c r="E1" s="379"/>
      <c r="F1" s="379"/>
      <c r="G1" s="379"/>
    </row>
    <row r="2" spans="1:7">
      <c r="A2" s="380" t="s">
        <v>1</v>
      </c>
      <c r="D2" s="379"/>
      <c r="E2" s="379"/>
      <c r="F2" s="379"/>
      <c r="G2" s="379"/>
    </row>
    <row r="3" spans="1:7">
      <c r="D3" s="381"/>
      <c r="E3" s="382"/>
      <c r="F3" s="382"/>
      <c r="G3" s="382"/>
    </row>
    <row r="4" spans="1:7">
      <c r="C4" s="308"/>
      <c r="D4" s="381"/>
      <c r="E4" s="382"/>
      <c r="F4" s="382"/>
      <c r="G4" s="382"/>
    </row>
    <row r="5" spans="1:7">
      <c r="A5" s="380"/>
      <c r="D5" s="381"/>
      <c r="E5" s="382"/>
      <c r="F5" s="382"/>
      <c r="G5" s="382"/>
    </row>
    <row r="6" spans="1:7" ht="20.399999999999999">
      <c r="A6" s="689" t="s">
        <v>358</v>
      </c>
      <c r="B6" s="689"/>
      <c r="C6" s="689"/>
      <c r="D6" s="383"/>
      <c r="E6" s="382"/>
      <c r="F6" s="382"/>
      <c r="G6" s="382"/>
    </row>
    <row r="7" spans="1:7" ht="20.399999999999999">
      <c r="A7" s="404"/>
      <c r="B7" s="404"/>
      <c r="C7" s="404"/>
      <c r="D7" s="383"/>
      <c r="E7" s="382"/>
      <c r="F7" s="382"/>
      <c r="G7" s="382"/>
    </row>
    <row r="8" spans="1:7">
      <c r="A8" s="380"/>
      <c r="D8" s="381"/>
      <c r="E8" s="382"/>
      <c r="F8" s="382"/>
      <c r="G8" s="382"/>
    </row>
    <row r="9" spans="1:7">
      <c r="A9" s="380"/>
      <c r="C9" s="384" t="str">
        <f>+'A2'!C10</f>
        <v>Exercice du 1er janvier 2017 au 31 décembre 2017</v>
      </c>
      <c r="D9" s="381"/>
      <c r="E9" s="382"/>
      <c r="F9" s="382"/>
      <c r="G9" s="382"/>
    </row>
    <row r="10" spans="1:7">
      <c r="A10" s="385" t="s">
        <v>359</v>
      </c>
      <c r="B10" s="386" t="s">
        <v>344</v>
      </c>
      <c r="C10" s="386" t="s">
        <v>360</v>
      </c>
      <c r="D10" s="381"/>
      <c r="E10" s="382"/>
      <c r="F10" s="382"/>
      <c r="G10" s="382"/>
    </row>
    <row r="11" spans="1:7">
      <c r="A11" s="387" t="s">
        <v>361</v>
      </c>
      <c r="B11" s="388" t="s">
        <v>362</v>
      </c>
      <c r="C11" s="388" t="s">
        <v>363</v>
      </c>
    </row>
    <row r="12" spans="1:7" ht="15" customHeight="1">
      <c r="A12" s="405"/>
      <c r="B12" s="406"/>
      <c r="C12" s="391" t="s">
        <v>364</v>
      </c>
    </row>
    <row r="13" spans="1:7" ht="12" customHeight="1">
      <c r="A13" s="392"/>
      <c r="B13" s="53"/>
      <c r="C13" s="392"/>
    </row>
    <row r="14" spans="1:7" ht="48" customHeight="1">
      <c r="A14" s="407" t="s">
        <v>365</v>
      </c>
      <c r="B14" s="690"/>
      <c r="C14" s="392"/>
    </row>
    <row r="15" spans="1:7" ht="48" customHeight="1">
      <c r="A15" s="408" t="s">
        <v>366</v>
      </c>
      <c r="B15" s="690"/>
      <c r="C15" s="392"/>
    </row>
    <row r="16" spans="1:7" ht="48" customHeight="1">
      <c r="A16" s="392"/>
      <c r="B16" s="690"/>
      <c r="C16" s="409"/>
    </row>
    <row r="17" spans="1:3" ht="48" customHeight="1">
      <c r="A17" s="392"/>
      <c r="B17" s="690"/>
      <c r="C17" s="392"/>
    </row>
    <row r="18" spans="1:3" ht="48" customHeight="1">
      <c r="A18" s="392"/>
      <c r="B18" s="690"/>
      <c r="C18" s="392"/>
    </row>
    <row r="19" spans="1:3" ht="48" customHeight="1">
      <c r="A19" s="392"/>
      <c r="B19" s="690"/>
      <c r="C19" s="392"/>
    </row>
    <row r="20" spans="1:3" ht="48" customHeight="1">
      <c r="A20" s="392"/>
      <c r="B20" s="690"/>
      <c r="C20" s="392"/>
    </row>
    <row r="21" spans="1:3" ht="48" customHeight="1">
      <c r="A21" s="392"/>
      <c r="B21" s="690"/>
      <c r="C21" s="392"/>
    </row>
    <row r="22" spans="1:3" ht="48" customHeight="1">
      <c r="A22" s="392"/>
      <c r="B22" s="690"/>
      <c r="C22" s="392"/>
    </row>
    <row r="23" spans="1:3" ht="48" customHeight="1">
      <c r="A23" s="390"/>
      <c r="B23" s="691"/>
      <c r="C23" s="390"/>
    </row>
    <row r="24" spans="1:3" ht="15" customHeight="1">
      <c r="A24" s="392"/>
      <c r="C24" s="392"/>
    </row>
    <row r="25" spans="1:3" ht="15" customHeight="1">
      <c r="A25" s="407" t="s">
        <v>367</v>
      </c>
      <c r="C25" s="392"/>
    </row>
    <row r="26" spans="1:3" ht="15" customHeight="1">
      <c r="A26" s="408" t="s">
        <v>368</v>
      </c>
      <c r="C26" s="392"/>
    </row>
    <row r="27" spans="1:3" ht="35.1" customHeight="1">
      <c r="A27" s="392"/>
      <c r="B27" s="397"/>
      <c r="C27" s="398"/>
    </row>
    <row r="28" spans="1:3" ht="35.1" customHeight="1">
      <c r="A28" s="392"/>
      <c r="B28" s="53"/>
      <c r="C28" s="392"/>
    </row>
    <row r="29" spans="1:3" ht="35.1" customHeight="1">
      <c r="A29" s="392"/>
      <c r="B29" s="53"/>
      <c r="C29" s="392"/>
    </row>
    <row r="30" spans="1:3" ht="35.1" customHeight="1">
      <c r="A30" s="392"/>
      <c r="B30" s="53"/>
      <c r="C30" s="392"/>
    </row>
    <row r="31" spans="1:3">
      <c r="A31" s="392"/>
      <c r="B31" s="53"/>
      <c r="C31" s="392"/>
    </row>
    <row r="32" spans="1:3">
      <c r="A32" s="390"/>
      <c r="B32" s="399"/>
      <c r="C32" s="390"/>
    </row>
  </sheetData>
  <mergeCells count="2">
    <mergeCell ref="A6:C6"/>
    <mergeCell ref="B14:B23"/>
  </mergeCells>
  <printOptions horizontalCentered="1"/>
  <pageMargins left="0" right="0" top="0" bottom="0" header="0" footer="0"/>
  <pageSetup paperSize="9" scale="94"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1"/>
  <sheetViews>
    <sheetView showGridLines="0" showZeros="0" view="pageBreakPreview" topLeftCell="A10" zoomScale="55" zoomScaleNormal="60" workbookViewId="0">
      <selection activeCell="F27" sqref="F27"/>
    </sheetView>
  </sheetViews>
  <sheetFormatPr baseColWidth="10" defaultColWidth="11.54296875" defaultRowHeight="15.6"/>
  <cols>
    <col min="1" max="1" width="53" style="14" customWidth="1"/>
    <col min="2" max="2" width="21" style="14" customWidth="1"/>
    <col min="3" max="3" width="19.6328125" style="14" customWidth="1"/>
    <col min="4" max="4" width="22.08984375" style="14" customWidth="1"/>
    <col min="5" max="5" width="17.08984375" style="14" customWidth="1"/>
    <col min="6" max="6" width="19.54296875" style="14" customWidth="1"/>
    <col min="7" max="7" width="16.54296875" style="14" customWidth="1"/>
    <col min="8" max="8" width="17.1796875" style="14" customWidth="1"/>
    <col min="9" max="9" width="20.36328125" style="14" bestFit="1" customWidth="1"/>
    <col min="10" max="10" width="14.81640625" style="14" customWidth="1"/>
    <col min="11" max="16384" width="11.54296875" style="14"/>
  </cols>
  <sheetData>
    <row r="1" spans="1:11" ht="18">
      <c r="A1" s="1" t="s">
        <v>0</v>
      </c>
    </row>
    <row r="2" spans="1:11" ht="18">
      <c r="A2" s="1" t="s">
        <v>1</v>
      </c>
    </row>
    <row r="5" spans="1:11" ht="17.25" customHeight="1">
      <c r="A5" s="689" t="s">
        <v>369</v>
      </c>
      <c r="B5" s="689"/>
      <c r="C5" s="689"/>
      <c r="D5" s="689"/>
      <c r="E5" s="689"/>
      <c r="F5" s="689"/>
      <c r="G5" s="689"/>
      <c r="H5" s="689"/>
      <c r="I5" s="689"/>
    </row>
    <row r="10" spans="1:11" ht="16.2" thickBot="1">
      <c r="G10" s="410" t="str">
        <f>+'A3'!C9</f>
        <v>Exercice du 1er janvier 2017 au 31 décembre 2017</v>
      </c>
    </row>
    <row r="11" spans="1:11" ht="24.9" customHeight="1">
      <c r="A11" s="411"/>
      <c r="B11" s="412" t="s">
        <v>370</v>
      </c>
      <c r="C11" s="413"/>
      <c r="D11" s="414" t="s">
        <v>371</v>
      </c>
      <c r="E11" s="415"/>
      <c r="F11" s="416"/>
      <c r="G11" s="414" t="s">
        <v>372</v>
      </c>
      <c r="H11" s="417"/>
      <c r="I11" s="418" t="s">
        <v>373</v>
      </c>
    </row>
    <row r="12" spans="1:11" ht="24.9" customHeight="1">
      <c r="A12" s="419" t="s">
        <v>127</v>
      </c>
      <c r="B12" s="420"/>
      <c r="C12" s="421" t="s">
        <v>374</v>
      </c>
      <c r="D12" s="421" t="s">
        <v>375</v>
      </c>
      <c r="E12" s="421" t="s">
        <v>376</v>
      </c>
      <c r="F12" s="421" t="s">
        <v>377</v>
      </c>
      <c r="G12" s="421" t="s">
        <v>378</v>
      </c>
      <c r="H12" s="421" t="s">
        <v>376</v>
      </c>
      <c r="I12" s="422" t="s">
        <v>379</v>
      </c>
    </row>
    <row r="13" spans="1:11" ht="24.9" customHeight="1">
      <c r="A13" s="423"/>
      <c r="B13" s="424" t="s">
        <v>380</v>
      </c>
      <c r="C13" s="425"/>
      <c r="D13" s="424" t="s">
        <v>381</v>
      </c>
      <c r="E13" s="425"/>
      <c r="F13" s="425"/>
      <c r="G13" s="425"/>
      <c r="H13" s="425"/>
      <c r="I13" s="426" t="s">
        <v>382</v>
      </c>
    </row>
    <row r="14" spans="1:11" ht="24.9" customHeight="1">
      <c r="A14" s="692" t="s">
        <v>383</v>
      </c>
      <c r="B14" s="694">
        <f t="shared" ref="B14:I14" si="0">SUM(B16:B18)</f>
        <v>29609989.390000001</v>
      </c>
      <c r="C14" s="696">
        <f t="shared" si="0"/>
        <v>630265</v>
      </c>
      <c r="D14" s="696">
        <f t="shared" si="0"/>
        <v>0</v>
      </c>
      <c r="E14" s="696">
        <f t="shared" si="0"/>
        <v>0</v>
      </c>
      <c r="F14" s="696">
        <f t="shared" si="0"/>
        <v>0</v>
      </c>
      <c r="G14" s="696">
        <f t="shared" si="0"/>
        <v>0</v>
      </c>
      <c r="H14" s="696">
        <f t="shared" si="0"/>
        <v>0</v>
      </c>
      <c r="I14" s="698">
        <f t="shared" si="0"/>
        <v>30240254.390000001</v>
      </c>
      <c r="J14" s="14">
        <f>+I14-BILAN!C11</f>
        <v>0</v>
      </c>
    </row>
    <row r="15" spans="1:11" ht="24.9" customHeight="1">
      <c r="A15" s="693"/>
      <c r="B15" s="695"/>
      <c r="C15" s="697"/>
      <c r="D15" s="697"/>
      <c r="E15" s="697"/>
      <c r="F15" s="697"/>
      <c r="G15" s="697"/>
      <c r="H15" s="697"/>
      <c r="I15" s="699"/>
      <c r="K15" s="14">
        <f>+I14-[3]TABLEAU4!$I$11</f>
        <v>0</v>
      </c>
    </row>
    <row r="16" spans="1:11" ht="24.9" customHeight="1">
      <c r="A16" s="427" t="s">
        <v>384</v>
      </c>
      <c r="B16" s="428">
        <f>+[3]TABLEAU4!B12</f>
        <v>13189528</v>
      </c>
      <c r="C16" s="428">
        <f>+[3]TABLEAU4!C12</f>
        <v>0</v>
      </c>
      <c r="D16" s="428">
        <f>+[3]TABLEAU4!D12</f>
        <v>0</v>
      </c>
      <c r="E16" s="428">
        <f>+[3]TABLEAU4!E12</f>
        <v>0</v>
      </c>
      <c r="F16" s="428">
        <f>+[3]TABLEAU4!F12</f>
        <v>0</v>
      </c>
      <c r="G16" s="428">
        <f>+[3]TABLEAU4!G12</f>
        <v>0</v>
      </c>
      <c r="H16" s="428">
        <f>+[3]TABLEAU4!H12</f>
        <v>0</v>
      </c>
      <c r="I16" s="91">
        <f>+B16+C16+D16+E16-F16-G16-H16</f>
        <v>13189528</v>
      </c>
    </row>
    <row r="17" spans="1:11" ht="24.9" customHeight="1">
      <c r="A17" s="427" t="s">
        <v>385</v>
      </c>
      <c r="B17" s="428">
        <f>+[3]TABLEAU4!B13</f>
        <v>16420461.390000001</v>
      </c>
      <c r="C17" s="428">
        <f>+[3]TABLEAU4!C13</f>
        <v>630265</v>
      </c>
      <c r="D17" s="428">
        <f>+[3]TABLEAU4!D13</f>
        <v>0</v>
      </c>
      <c r="E17" s="428">
        <f>+[3]TABLEAU4!E13</f>
        <v>0</v>
      </c>
      <c r="F17" s="428">
        <f>+[3]TABLEAU4!F13</f>
        <v>0</v>
      </c>
      <c r="G17" s="428">
        <f>+[3]TABLEAU4!G13</f>
        <v>0</v>
      </c>
      <c r="H17" s="428">
        <f>+[3]TABLEAU4!H13</f>
        <v>0</v>
      </c>
      <c r="I17" s="91">
        <f>+B17+C17+D17+E17-F17-G17-H17</f>
        <v>17050726.390000001</v>
      </c>
    </row>
    <row r="18" spans="1:11" ht="24.9" customHeight="1">
      <c r="A18" s="427" t="s">
        <v>21</v>
      </c>
      <c r="B18" s="428">
        <f>+[3]TABLEAU4!B14</f>
        <v>0</v>
      </c>
      <c r="C18" s="428">
        <f>+[3]TABLEAU4!C14</f>
        <v>0</v>
      </c>
      <c r="D18" s="428">
        <f>+[3]TABLEAU4!D14</f>
        <v>0</v>
      </c>
      <c r="E18" s="428">
        <f>+[3]TABLEAU4!E14</f>
        <v>0</v>
      </c>
      <c r="F18" s="428">
        <f>+[3]TABLEAU4!F14</f>
        <v>0</v>
      </c>
      <c r="G18" s="428">
        <f>+[3]TABLEAU4!G14</f>
        <v>0</v>
      </c>
      <c r="H18" s="428">
        <f>+[3]TABLEAU4!H14</f>
        <v>0</v>
      </c>
      <c r="I18" s="91">
        <f>+B18+C18+D18+E18-F18-G18-H18</f>
        <v>0</v>
      </c>
    </row>
    <row r="19" spans="1:11" ht="24.9" customHeight="1">
      <c r="A19" s="429"/>
      <c r="B19" s="428"/>
      <c r="C19" s="428"/>
      <c r="D19" s="428"/>
      <c r="E19" s="428"/>
      <c r="F19" s="428"/>
      <c r="G19" s="428"/>
      <c r="H19" s="428"/>
      <c r="I19" s="91"/>
    </row>
    <row r="20" spans="1:11" ht="24.9" customHeight="1">
      <c r="A20" s="430" t="s">
        <v>386</v>
      </c>
      <c r="B20" s="431">
        <f t="shared" ref="B20:I20" si="1">SUM(B21:B24)</f>
        <v>660286749.31000006</v>
      </c>
      <c r="C20" s="431">
        <f t="shared" si="1"/>
        <v>2624650.8199999998</v>
      </c>
      <c r="D20" s="431">
        <f t="shared" si="1"/>
        <v>0</v>
      </c>
      <c r="E20" s="431">
        <f t="shared" si="1"/>
        <v>1250040.73</v>
      </c>
      <c r="F20" s="431">
        <f t="shared" si="1"/>
        <v>0</v>
      </c>
      <c r="G20" s="431">
        <f t="shared" si="1"/>
        <v>0</v>
      </c>
      <c r="H20" s="431">
        <f t="shared" si="1"/>
        <v>0</v>
      </c>
      <c r="I20" s="432">
        <f t="shared" si="1"/>
        <v>664161440.86000001</v>
      </c>
      <c r="J20" s="14">
        <f>+I20-BILAN!C15</f>
        <v>0</v>
      </c>
      <c r="K20" s="14">
        <f>+I20-[3]TABLEAU4!$I$16</f>
        <v>0</v>
      </c>
    </row>
    <row r="21" spans="1:11" ht="24.9" customHeight="1">
      <c r="A21" s="427" t="s">
        <v>28</v>
      </c>
      <c r="B21" s="428">
        <f>+[3]TABLEAU4!B17</f>
        <v>0</v>
      </c>
      <c r="C21" s="428">
        <f>+[3]TABLEAU4!C17</f>
        <v>0</v>
      </c>
      <c r="D21" s="428">
        <f>+[3]TABLEAU4!D17</f>
        <v>0</v>
      </c>
      <c r="E21" s="428">
        <f>+[3]TABLEAU4!E17</f>
        <v>0</v>
      </c>
      <c r="F21" s="428">
        <f>+[3]TABLEAU4!F17</f>
        <v>0</v>
      </c>
      <c r="G21" s="428">
        <f>+[3]TABLEAU4!G17</f>
        <v>0</v>
      </c>
      <c r="H21" s="428">
        <f>+[3]TABLEAU4!H17</f>
        <v>0</v>
      </c>
      <c r="I21" s="91">
        <f>+B21+C21+D21+E21-F21-G21-H21</f>
        <v>0</v>
      </c>
    </row>
    <row r="22" spans="1:11" ht="24.9" customHeight="1">
      <c r="A22" s="427" t="s">
        <v>387</v>
      </c>
      <c r="B22" s="428">
        <f>+[3]TABLEAU4!B18</f>
        <v>18048172.850000001</v>
      </c>
      <c r="C22" s="428">
        <f>+[3]TABLEAU4!C18</f>
        <v>2624650.8199999998</v>
      </c>
      <c r="D22" s="428">
        <f>+[3]TABLEAU4!D18</f>
        <v>0</v>
      </c>
      <c r="E22" s="428">
        <f>+[3]TABLEAU4!E18</f>
        <v>1250040.73</v>
      </c>
      <c r="F22" s="428">
        <f>+[3]TABLEAU4!F18</f>
        <v>0</v>
      </c>
      <c r="G22" s="428">
        <f>+[3]TABLEAU4!G18</f>
        <v>0</v>
      </c>
      <c r="H22" s="428">
        <f>+[3]TABLEAU4!H18</f>
        <v>0</v>
      </c>
      <c r="I22" s="91">
        <f>+B22+C22+D22+E22-F22-G22-H22</f>
        <v>21922864.400000002</v>
      </c>
    </row>
    <row r="23" spans="1:11" ht="24.9" customHeight="1">
      <c r="A23" s="427" t="s">
        <v>35</v>
      </c>
      <c r="B23" s="428">
        <f>+[3]TABLEAU4!B19</f>
        <v>642238576.46000004</v>
      </c>
      <c r="C23" s="428">
        <f>+[3]TABLEAU4!C19</f>
        <v>0</v>
      </c>
      <c r="D23" s="428">
        <f>+[3]TABLEAU4!D19</f>
        <v>0</v>
      </c>
      <c r="E23" s="428">
        <f>+[3]TABLEAU4!E19</f>
        <v>0</v>
      </c>
      <c r="F23" s="428">
        <f>+[3]TABLEAU4!F19</f>
        <v>0</v>
      </c>
      <c r="G23" s="428">
        <f>+[3]TABLEAU4!G19</f>
        <v>0</v>
      </c>
      <c r="H23" s="428">
        <f>+[3]TABLEAU4!H19</f>
        <v>0</v>
      </c>
      <c r="I23" s="91">
        <f>+B23+C23+D23+E23-F23-G23-H23</f>
        <v>642238576.46000004</v>
      </c>
    </row>
    <row r="24" spans="1:11" ht="24.9" customHeight="1">
      <c r="A24" s="427" t="s">
        <v>37</v>
      </c>
      <c r="B24" s="428">
        <f>+[3]TABLEAU4!B20</f>
        <v>0</v>
      </c>
      <c r="C24" s="428">
        <f>+[3]TABLEAU4!C20</f>
        <v>0</v>
      </c>
      <c r="D24" s="428">
        <f>+[3]TABLEAU4!D20</f>
        <v>0</v>
      </c>
      <c r="E24" s="428">
        <f>+[3]TABLEAU4!E20</f>
        <v>0</v>
      </c>
      <c r="F24" s="428">
        <f>+[3]TABLEAU4!F20</f>
        <v>0</v>
      </c>
      <c r="G24" s="428">
        <f>+[3]TABLEAU4!G20</f>
        <v>0</v>
      </c>
      <c r="H24" s="428">
        <f>+[3]TABLEAU4!H20</f>
        <v>0</v>
      </c>
      <c r="I24" s="91">
        <f>+B24+C24+D24+E24-F24-G24-H24</f>
        <v>0</v>
      </c>
    </row>
    <row r="25" spans="1:11" ht="24.9" customHeight="1">
      <c r="A25" s="429"/>
      <c r="B25" s="428"/>
      <c r="C25" s="428"/>
      <c r="D25" s="428"/>
      <c r="E25" s="428"/>
      <c r="F25" s="428"/>
      <c r="G25" s="428"/>
      <c r="H25" s="428"/>
      <c r="I25" s="91"/>
    </row>
    <row r="26" spans="1:11" ht="24.9" customHeight="1">
      <c r="A26" s="430" t="s">
        <v>388</v>
      </c>
      <c r="B26" s="431">
        <f t="shared" ref="B26:I26" si="2">SUM(B27:B33)</f>
        <v>1360498099.5300004</v>
      </c>
      <c r="C26" s="431">
        <f t="shared" si="2"/>
        <v>94136095.110033333</v>
      </c>
      <c r="D26" s="431">
        <f t="shared" si="2"/>
        <v>0</v>
      </c>
      <c r="E26" s="431">
        <f t="shared" si="2"/>
        <v>2824294.9619999998</v>
      </c>
      <c r="F26" s="431">
        <f t="shared" si="2"/>
        <v>103582020.81</v>
      </c>
      <c r="G26" s="431">
        <f t="shared" si="2"/>
        <v>0</v>
      </c>
      <c r="H26" s="431">
        <f t="shared" si="2"/>
        <v>4074335.6919999998</v>
      </c>
      <c r="I26" s="432">
        <f t="shared" si="2"/>
        <v>1349802133.1000335</v>
      </c>
      <c r="J26" s="31">
        <f>+I26-BILAN!C20</f>
        <v>3.337860107421875E-5</v>
      </c>
      <c r="K26" s="14">
        <f>+I26-[3]TABLEAU4!$I$22</f>
        <v>0</v>
      </c>
    </row>
    <row r="27" spans="1:11" ht="24.9" customHeight="1">
      <c r="A27" s="427" t="s">
        <v>41</v>
      </c>
      <c r="B27" s="428">
        <f>+[3]TABLEAU4!B23</f>
        <v>184088120.29999998</v>
      </c>
      <c r="C27" s="428">
        <f>+[3]TABLEAU4!C23</f>
        <v>0</v>
      </c>
      <c r="D27" s="428">
        <f>+[3]TABLEAU4!D23</f>
        <v>0</v>
      </c>
      <c r="E27" s="428">
        <f>+[3]TABLEAU4!E23</f>
        <v>0</v>
      </c>
      <c r="F27" s="428">
        <f>+[3]TABLEAU4!F23</f>
        <v>16980000</v>
      </c>
      <c r="G27" s="428">
        <f>+[3]TABLEAU4!G23</f>
        <v>0</v>
      </c>
      <c r="H27" s="428">
        <f>+[3]TABLEAU4!H23</f>
        <v>0</v>
      </c>
      <c r="I27" s="91">
        <f t="shared" ref="I27:I33" si="3">+B27+C27+D27+E27-F27-G27-H27</f>
        <v>167108120.29999998</v>
      </c>
    </row>
    <row r="28" spans="1:11" ht="24.9" customHeight="1">
      <c r="A28" s="427" t="s">
        <v>43</v>
      </c>
      <c r="B28" s="428">
        <f>+[3]TABLEAU4!B24</f>
        <v>314663414.09000003</v>
      </c>
      <c r="C28" s="428">
        <f>+[3]TABLEAU4!C24</f>
        <v>2640543.5900333328</v>
      </c>
      <c r="D28" s="428">
        <f>+[3]TABLEAU4!D24</f>
        <v>0</v>
      </c>
      <c r="E28" s="428">
        <f>+[3]TABLEAU4!E24</f>
        <v>0</v>
      </c>
      <c r="F28" s="428">
        <f>+[3]TABLEAU4!F24</f>
        <v>28865726.309999999</v>
      </c>
      <c r="G28" s="428">
        <f>+[3]TABLEAU4!G24</f>
        <v>0</v>
      </c>
      <c r="H28" s="428">
        <f>+[3]TABLEAU4!H24</f>
        <v>0</v>
      </c>
      <c r="I28" s="91">
        <f t="shared" si="3"/>
        <v>288438231.37003338</v>
      </c>
    </row>
    <row r="29" spans="1:11" ht="24.9" customHeight="1">
      <c r="A29" s="427" t="s">
        <v>389</v>
      </c>
      <c r="B29" s="428">
        <f>+[3]TABLEAU4!B25</f>
        <v>711754568.93000007</v>
      </c>
      <c r="C29" s="428">
        <f>+[3]TABLEAU4!C25</f>
        <v>67118277.439999998</v>
      </c>
      <c r="D29" s="428">
        <f>+[3]TABLEAU4!D25</f>
        <v>0</v>
      </c>
      <c r="E29" s="428">
        <f>+[3]TABLEAU4!E25</f>
        <v>2824294.9619999998</v>
      </c>
      <c r="F29" s="428">
        <f>+[3]TABLEAU4!F25</f>
        <v>57206884.5</v>
      </c>
      <c r="G29" s="428">
        <f>+[3]TABLEAU4!G25</f>
        <v>0</v>
      </c>
      <c r="H29" s="428">
        <f>+[3]TABLEAU4!H25</f>
        <v>0</v>
      </c>
      <c r="I29" s="91">
        <f>+B29+C29+D29+E29-F29-G29-H29</f>
        <v>724490256.83200014</v>
      </c>
    </row>
    <row r="30" spans="1:11" ht="24.9" customHeight="1">
      <c r="A30" s="427" t="s">
        <v>48</v>
      </c>
      <c r="B30" s="428">
        <f>+[3]TABLEAU4!B26</f>
        <v>44497587.189999998</v>
      </c>
      <c r="C30" s="428">
        <f>+[3]TABLEAU4!C26</f>
        <v>5894950</v>
      </c>
      <c r="D30" s="428">
        <f>+[3]TABLEAU4!D26</f>
        <v>0</v>
      </c>
      <c r="E30" s="428">
        <f>+[3]TABLEAU4!E26</f>
        <v>0</v>
      </c>
      <c r="F30" s="428">
        <f>+[3]TABLEAU4!F26</f>
        <v>529410</v>
      </c>
      <c r="G30" s="428">
        <f>+[3]TABLEAU4!G26</f>
        <v>0</v>
      </c>
      <c r="H30" s="428">
        <f>+[3]TABLEAU4!H26</f>
        <v>0</v>
      </c>
      <c r="I30" s="91">
        <f t="shared" si="3"/>
        <v>49863127.189999998</v>
      </c>
    </row>
    <row r="31" spans="1:11" ht="24.9" customHeight="1">
      <c r="A31" s="427" t="s">
        <v>390</v>
      </c>
      <c r="B31" s="428">
        <f>+[3]TABLEAU4!B27</f>
        <v>63132882.430000007</v>
      </c>
      <c r="C31" s="428">
        <f>+[3]TABLEAU4!C27</f>
        <v>1407980.53</v>
      </c>
      <c r="D31" s="428">
        <f>+[3]TABLEAU4!D27</f>
        <v>0</v>
      </c>
      <c r="E31" s="428">
        <f>+[3]TABLEAU4!E27</f>
        <v>0</v>
      </c>
      <c r="F31" s="428">
        <f>+[3]TABLEAU4!F27</f>
        <v>0</v>
      </c>
      <c r="G31" s="428">
        <f>+[3]TABLEAU4!G27</f>
        <v>0</v>
      </c>
      <c r="H31" s="428">
        <f>+[3]TABLEAU4!H27</f>
        <v>0</v>
      </c>
      <c r="I31" s="91">
        <f t="shared" si="3"/>
        <v>64540862.960000008</v>
      </c>
    </row>
    <row r="32" spans="1:11" ht="24.9" customHeight="1">
      <c r="A32" s="427" t="s">
        <v>54</v>
      </c>
      <c r="B32" s="428">
        <f>+[3]TABLEAU4!B28</f>
        <v>28572700.379999999</v>
      </c>
      <c r="C32" s="428">
        <f>+[3]TABLEAU4!C28</f>
        <v>7902175.0899999999</v>
      </c>
      <c r="D32" s="428">
        <f>+[3]TABLEAU4!D28</f>
        <v>0</v>
      </c>
      <c r="E32" s="428">
        <f>+[3]TABLEAU4!E28</f>
        <v>0</v>
      </c>
      <c r="F32" s="428">
        <f>+[3]TABLEAU4!F28</f>
        <v>0</v>
      </c>
      <c r="G32" s="428">
        <f>+[3]TABLEAU4!G28</f>
        <v>0</v>
      </c>
      <c r="H32" s="428">
        <f>+[3]TABLEAU4!H28</f>
        <v>204847.69</v>
      </c>
      <c r="I32" s="91">
        <f t="shared" si="3"/>
        <v>36270027.780000001</v>
      </c>
    </row>
    <row r="33" spans="1:9" ht="24.9" customHeight="1">
      <c r="A33" s="427" t="s">
        <v>391</v>
      </c>
      <c r="B33" s="428">
        <f>+[3]TABLEAU4!B29</f>
        <v>13788826.210000001</v>
      </c>
      <c r="C33" s="428">
        <f>+[3]TABLEAU4!C29</f>
        <v>9172168.4599999972</v>
      </c>
      <c r="D33" s="428">
        <f>+[3]TABLEAU4!D29</f>
        <v>0</v>
      </c>
      <c r="E33" s="428">
        <f>+[3]TABLEAU4!E29</f>
        <v>0</v>
      </c>
      <c r="F33" s="428">
        <f>+[3]TABLEAU4!F29</f>
        <v>0</v>
      </c>
      <c r="G33" s="428">
        <f>+[3]TABLEAU4!G29</f>
        <v>0</v>
      </c>
      <c r="H33" s="428">
        <f>+[3]TABLEAU4!H29</f>
        <v>3869488.0019999999</v>
      </c>
      <c r="I33" s="91">
        <f t="shared" si="3"/>
        <v>19091506.667999998</v>
      </c>
    </row>
    <row r="34" spans="1:9" ht="24.9" customHeight="1" thickBot="1">
      <c r="A34" s="433"/>
      <c r="B34" s="434"/>
      <c r="C34" s="434"/>
      <c r="D34" s="434"/>
      <c r="E34" s="434"/>
      <c r="F34" s="434"/>
      <c r="G34" s="434"/>
      <c r="H34" s="434"/>
      <c r="I34" s="435"/>
    </row>
    <row r="35" spans="1:9" ht="24.9" customHeight="1"/>
    <row r="36" spans="1:9" ht="24.9" customHeight="1"/>
    <row r="37" spans="1:9" ht="24.9" customHeight="1"/>
    <row r="38" spans="1:9" ht="24.9" customHeight="1"/>
    <row r="39" spans="1:9" ht="24.9" customHeight="1"/>
    <row r="40" spans="1:9" ht="24.9" customHeight="1"/>
    <row r="41" spans="1:9" ht="24.9" customHeight="1"/>
    <row r="42" spans="1:9" ht="24.9" customHeight="1"/>
    <row r="43" spans="1:9" ht="24.9" customHeight="1"/>
    <row r="44" spans="1:9" ht="24.9" customHeight="1"/>
    <row r="45" spans="1:9" ht="24.9" customHeight="1"/>
    <row r="46" spans="1:9" ht="24.9" customHeight="1"/>
    <row r="47" spans="1:9" ht="24.9" customHeight="1"/>
    <row r="48" spans="1:9" ht="24.9" customHeight="1"/>
    <row r="49" ht="24.9" customHeight="1"/>
    <row r="50" ht="24.9" customHeight="1"/>
    <row r="51" ht="24.9" customHeight="1"/>
    <row r="52" ht="24.9" customHeight="1"/>
    <row r="53" ht="24.9" customHeight="1"/>
    <row r="54" ht="24.9" customHeight="1"/>
    <row r="55" ht="24.9" customHeight="1"/>
    <row r="56" ht="24.9" customHeight="1"/>
    <row r="57" ht="24.9" customHeight="1"/>
    <row r="58" ht="24.9" customHeight="1"/>
    <row r="59" ht="24.9" customHeight="1"/>
    <row r="60" ht="24.9" customHeight="1"/>
    <row r="61" ht="24.9" customHeight="1"/>
    <row r="62" ht="24.9" customHeight="1"/>
    <row r="63" ht="24.9" customHeight="1"/>
    <row r="64" ht="24.9" customHeight="1"/>
    <row r="65" ht="24.9" customHeight="1"/>
    <row r="66" ht="24.9" customHeight="1"/>
    <row r="67" ht="24.9" customHeight="1"/>
    <row r="68" ht="24.9" customHeight="1"/>
    <row r="69" ht="24.9" customHeight="1"/>
    <row r="70" ht="24.9" customHeight="1"/>
    <row r="71" ht="24.9" customHeight="1"/>
    <row r="72" ht="24.9" customHeight="1"/>
    <row r="73" ht="24.9" customHeight="1"/>
    <row r="74" ht="24.9" customHeight="1"/>
    <row r="75" ht="24.9" customHeight="1"/>
    <row r="76" ht="24.9" customHeight="1"/>
    <row r="77" ht="24.9" customHeight="1"/>
    <row r="78" ht="24.9" customHeight="1"/>
    <row r="79" ht="24.9" customHeight="1"/>
    <row r="80" ht="24.9" customHeight="1"/>
    <row r="81" ht="24.9" customHeight="1"/>
    <row r="82" ht="24.9" customHeight="1"/>
    <row r="83" ht="24.9" customHeight="1"/>
    <row r="84" ht="24.9" customHeight="1"/>
    <row r="85" ht="24.9" customHeight="1"/>
    <row r="86" ht="24.9" customHeight="1"/>
    <row r="87" ht="24.9" customHeight="1"/>
    <row r="88" ht="24.9" customHeight="1"/>
    <row r="89" ht="24.9" customHeight="1"/>
    <row r="90" ht="24.9" customHeight="1"/>
    <row r="91" ht="24.9" customHeight="1"/>
    <row r="92" ht="24.9" customHeight="1"/>
    <row r="93" ht="24.9" customHeight="1"/>
    <row r="94" ht="24.9" customHeight="1"/>
    <row r="95" ht="24.9" customHeight="1"/>
    <row r="96" ht="24.9" customHeight="1"/>
    <row r="97" ht="24.9" customHeight="1"/>
    <row r="98" ht="24.9" customHeight="1"/>
    <row r="99" ht="24.9" customHeight="1"/>
    <row r="100" ht="24.9" customHeight="1"/>
    <row r="101" ht="24.9" customHeight="1"/>
    <row r="102" ht="24.9" customHeight="1"/>
    <row r="103" ht="24.9" customHeight="1"/>
    <row r="104" ht="24.9" customHeight="1"/>
    <row r="105" ht="24.9" customHeight="1"/>
    <row r="106" ht="24.9" customHeight="1"/>
    <row r="107" ht="24.9" customHeight="1"/>
    <row r="108" ht="24.9" customHeight="1"/>
    <row r="109" ht="24.9" customHeight="1"/>
    <row r="110" ht="24.9" customHeight="1"/>
    <row r="111" ht="24.9" customHeight="1"/>
    <row r="112" ht="24.9" customHeight="1"/>
    <row r="113" ht="24.9" customHeight="1"/>
    <row r="114" ht="24.9" customHeight="1"/>
    <row r="115" ht="24.9" customHeight="1"/>
    <row r="116" ht="24.9" customHeight="1"/>
    <row r="117" ht="24.9" customHeight="1"/>
    <row r="118" ht="24.9" customHeight="1"/>
    <row r="119" ht="24.9" customHeight="1"/>
    <row r="120" ht="24.9" customHeight="1"/>
    <row r="121" ht="24.9" customHeight="1"/>
    <row r="122" ht="24.9" customHeight="1"/>
    <row r="123" ht="24.9" customHeight="1"/>
    <row r="124" ht="24.9" customHeight="1"/>
    <row r="125" ht="24.9" customHeight="1"/>
    <row r="126" ht="24.9" customHeight="1"/>
    <row r="127" ht="24.9" customHeight="1"/>
    <row r="128" ht="24.9" customHeight="1"/>
    <row r="129" ht="24.9" customHeight="1"/>
    <row r="130" ht="24.9" customHeight="1"/>
    <row r="131" ht="24.9" customHeight="1"/>
    <row r="132" ht="24.9" customHeight="1"/>
    <row r="133" ht="24.9" customHeight="1"/>
    <row r="134" ht="24.9" customHeight="1"/>
    <row r="135" ht="24.9" customHeight="1"/>
    <row r="136" ht="24.9" customHeight="1"/>
    <row r="137" ht="24.9" customHeight="1"/>
    <row r="138" ht="24.9" customHeight="1"/>
    <row r="139" ht="24.9" customHeight="1"/>
    <row r="140" ht="24.9" customHeight="1"/>
    <row r="141" ht="24.9" customHeight="1"/>
    <row r="142" ht="24.9" customHeight="1"/>
    <row r="143" ht="24.9" customHeight="1"/>
    <row r="144" ht="24.9" customHeight="1"/>
    <row r="145" ht="24.9" customHeight="1"/>
    <row r="146" ht="24.9" customHeight="1"/>
    <row r="147" ht="24.9" customHeight="1"/>
    <row r="148" ht="24.9" customHeight="1"/>
    <row r="149" ht="24.9" customHeight="1"/>
    <row r="150" ht="24.9" customHeight="1"/>
    <row r="151" ht="24.9" customHeight="1"/>
    <row r="152" ht="24.9" customHeight="1"/>
    <row r="153" ht="24.9" customHeight="1"/>
    <row r="154" ht="24.9" customHeight="1"/>
    <row r="155" ht="24.9" customHeight="1"/>
    <row r="156" ht="24.9" customHeight="1"/>
    <row r="157" ht="24.9" customHeight="1"/>
    <row r="158" ht="24.9" customHeight="1"/>
    <row r="159" ht="24.9" customHeight="1"/>
    <row r="160" ht="24.9" customHeight="1"/>
    <row r="161" ht="24.9" customHeight="1"/>
    <row r="162" ht="24.9" customHeight="1"/>
    <row r="163" ht="24.9" customHeight="1"/>
    <row r="164" ht="24.9" customHeight="1"/>
    <row r="165" ht="24.9" customHeight="1"/>
    <row r="166" ht="24.9" customHeight="1"/>
    <row r="167" ht="24.9" customHeight="1"/>
    <row r="168" ht="24.9" customHeight="1"/>
    <row r="169" ht="24.9" customHeight="1"/>
    <row r="170" ht="24.9" customHeight="1"/>
    <row r="171" ht="24.9" customHeight="1"/>
    <row r="172" ht="24.9" customHeight="1"/>
    <row r="173" ht="24.9" customHeight="1"/>
    <row r="174" ht="24.9" customHeight="1"/>
    <row r="175" ht="24.9" customHeight="1"/>
    <row r="176" ht="24.9" customHeight="1"/>
    <row r="177" ht="24.9" customHeight="1"/>
    <row r="178" ht="24.9" customHeight="1"/>
    <row r="179" ht="24.9" customHeight="1"/>
    <row r="180" ht="24.9" customHeight="1"/>
    <row r="181" ht="24.9" customHeight="1"/>
    <row r="182" ht="24.9" customHeight="1"/>
    <row r="183" ht="24.9" customHeight="1"/>
    <row r="184" ht="24.9" customHeight="1"/>
    <row r="185" ht="24.9" customHeight="1"/>
    <row r="186" ht="24.9" customHeight="1"/>
    <row r="187" ht="24.9" customHeight="1"/>
    <row r="188" ht="24.9" customHeight="1"/>
    <row r="189" ht="24.9" customHeight="1"/>
    <row r="190" ht="24.9" customHeight="1"/>
    <row r="191" ht="24.9" customHeight="1"/>
    <row r="192" ht="24.9" customHeight="1"/>
    <row r="193" ht="24.9" customHeight="1"/>
    <row r="194" ht="24.9" customHeight="1"/>
    <row r="195" ht="24.9" customHeight="1"/>
    <row r="196" ht="24.9" customHeight="1"/>
    <row r="197" ht="24.9" customHeight="1"/>
    <row r="198" ht="24.9" customHeight="1"/>
    <row r="199" ht="24.9" customHeight="1"/>
    <row r="200" ht="24.9" customHeight="1"/>
    <row r="201" ht="24.9" customHeight="1"/>
    <row r="202" ht="24.9" customHeight="1"/>
    <row r="203" ht="24.9" customHeight="1"/>
    <row r="204" ht="24.9" customHeight="1"/>
    <row r="205" ht="24.9" customHeight="1"/>
    <row r="206" ht="24.9" customHeight="1"/>
    <row r="207" ht="24.9" customHeight="1"/>
    <row r="208" ht="24.9" customHeight="1"/>
    <row r="209" ht="24.9" customHeight="1"/>
    <row r="210" ht="24.9" customHeight="1"/>
    <row r="211" ht="24.9" customHeight="1"/>
    <row r="212" ht="24.9" customHeight="1"/>
    <row r="213" ht="24.9" customHeight="1"/>
    <row r="214" ht="24.9" customHeight="1"/>
    <row r="215" ht="24.9" customHeight="1"/>
    <row r="216" ht="24.9" customHeight="1"/>
    <row r="217" ht="24.9" customHeight="1"/>
    <row r="218" ht="24.9" customHeight="1"/>
    <row r="219" ht="24.9" customHeight="1"/>
    <row r="220" ht="24.9" customHeight="1"/>
    <row r="221" ht="24.9" customHeight="1"/>
    <row r="222" ht="24.9" customHeight="1"/>
    <row r="223" ht="24.9" customHeight="1"/>
    <row r="224" ht="24.9" customHeight="1"/>
    <row r="225" ht="24.9" customHeight="1"/>
    <row r="226" ht="24.9" customHeight="1"/>
    <row r="227" ht="24.9" customHeight="1"/>
    <row r="228" ht="24.9" customHeight="1"/>
    <row r="229" ht="24.9" customHeight="1"/>
    <row r="230" ht="24.9" customHeight="1"/>
    <row r="231" ht="24.9" customHeight="1"/>
  </sheetData>
  <mergeCells count="10">
    <mergeCell ref="A5:I5"/>
    <mergeCell ref="A14:A15"/>
    <mergeCell ref="B14:B15"/>
    <mergeCell ref="C14:C15"/>
    <mergeCell ref="D14:D15"/>
    <mergeCell ref="E14:E15"/>
    <mergeCell ref="F14:F15"/>
    <mergeCell ref="G14:G15"/>
    <mergeCell ref="H14:H15"/>
    <mergeCell ref="I14:I15"/>
  </mergeCells>
  <printOptions horizontalCentered="1" verticalCentered="1"/>
  <pageMargins left="0" right="0" top="0.17" bottom="0.98425196850393704" header="0.32" footer="0.51181102362204722"/>
  <pageSetup paperSize="9" scale="58"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showGridLines="0" view="pageBreakPreview" zoomScale="50" zoomScaleNormal="60" workbookViewId="0">
      <selection activeCell="H20" sqref="H20"/>
    </sheetView>
  </sheetViews>
  <sheetFormatPr baseColWidth="10" defaultColWidth="11.54296875" defaultRowHeight="15.6"/>
  <cols>
    <col min="1" max="1" width="32.6328125" style="14" customWidth="1"/>
    <col min="2" max="2" width="14.1796875" style="14" customWidth="1"/>
    <col min="3" max="3" width="17.6328125" style="14" bestFit="1" customWidth="1"/>
    <col min="4" max="4" width="11.81640625" style="14" customWidth="1"/>
    <col min="5" max="5" width="19.90625" style="14" bestFit="1" customWidth="1"/>
    <col min="6" max="6" width="18.81640625" style="14" bestFit="1" customWidth="1"/>
    <col min="7" max="7" width="11.54296875" style="14"/>
    <col min="8" max="8" width="18.54296875" style="14" customWidth="1"/>
    <col min="9" max="9" width="17.1796875" style="14" bestFit="1" customWidth="1"/>
    <col min="10" max="10" width="16.54296875" style="14" customWidth="1"/>
    <col min="11" max="11" width="10.90625" style="14" bestFit="1" customWidth="1"/>
    <col min="12" max="16384" width="11.54296875" style="14"/>
  </cols>
  <sheetData>
    <row r="1" spans="1:11">
      <c r="A1" s="436" t="s">
        <v>392</v>
      </c>
    </row>
    <row r="2" spans="1:11">
      <c r="A2" s="436" t="s">
        <v>1</v>
      </c>
    </row>
    <row r="6" spans="1:11" ht="20.399999999999999">
      <c r="A6" s="677" t="s">
        <v>393</v>
      </c>
      <c r="B6" s="677"/>
      <c r="C6" s="677"/>
      <c r="D6" s="677"/>
      <c r="E6" s="677"/>
      <c r="F6" s="677"/>
      <c r="G6" s="677"/>
      <c r="H6" s="677"/>
      <c r="I6" s="677"/>
      <c r="J6" s="437"/>
    </row>
    <row r="7" spans="1:11" ht="20.399999999999999">
      <c r="A7" s="437"/>
      <c r="B7" s="437"/>
      <c r="C7" s="437"/>
      <c r="D7" s="437"/>
      <c r="E7" s="437"/>
      <c r="F7" s="437"/>
      <c r="G7" s="437"/>
      <c r="H7" s="437"/>
      <c r="I7" s="437"/>
      <c r="J7" s="437"/>
    </row>
    <row r="8" spans="1:11">
      <c r="A8" s="438"/>
      <c r="B8" s="438"/>
      <c r="C8" s="438"/>
      <c r="D8" s="438"/>
      <c r="E8" s="438"/>
      <c r="F8" s="438"/>
      <c r="G8" s="438"/>
      <c r="H8" s="438"/>
      <c r="I8" s="438"/>
      <c r="J8" s="438"/>
    </row>
    <row r="9" spans="1:11" ht="16.2" thickBot="1">
      <c r="H9" s="439" t="str">
        <f>+'A3'!C9</f>
        <v>Exercice du 1er janvier 2017 au 31 décembre 2017</v>
      </c>
    </row>
    <row r="10" spans="1:11" ht="31.2">
      <c r="A10" s="440" t="s">
        <v>394</v>
      </c>
      <c r="B10" s="441" t="s">
        <v>395</v>
      </c>
      <c r="C10" s="441" t="s">
        <v>396</v>
      </c>
      <c r="D10" s="442" t="s">
        <v>397</v>
      </c>
      <c r="E10" s="442" t="s">
        <v>398</v>
      </c>
      <c r="F10" s="442" t="s">
        <v>399</v>
      </c>
      <c r="G10" s="443" t="s">
        <v>400</v>
      </c>
      <c r="H10" s="444"/>
      <c r="I10" s="445"/>
      <c r="J10" s="446" t="s">
        <v>401</v>
      </c>
    </row>
    <row r="11" spans="1:11" ht="46.8">
      <c r="A11" s="447"/>
      <c r="B11" s="448" t="s">
        <v>402</v>
      </c>
      <c r="C11" s="449" t="s">
        <v>403</v>
      </c>
      <c r="D11" s="450" t="s">
        <v>404</v>
      </c>
      <c r="E11" s="451" t="s">
        <v>405</v>
      </c>
      <c r="F11" s="449" t="s">
        <v>406</v>
      </c>
      <c r="G11" s="451" t="s">
        <v>407</v>
      </c>
      <c r="H11" s="449" t="s">
        <v>408</v>
      </c>
      <c r="I11" s="451" t="s">
        <v>409</v>
      </c>
      <c r="J11" s="452" t="s">
        <v>410</v>
      </c>
    </row>
    <row r="12" spans="1:11" s="460" customFormat="1" ht="17.25" hidden="1" customHeight="1">
      <c r="A12" s="453" t="s">
        <v>411</v>
      </c>
      <c r="B12" s="454" t="s">
        <v>412</v>
      </c>
      <c r="C12" s="455">
        <v>0</v>
      </c>
      <c r="D12" s="456">
        <v>0</v>
      </c>
      <c r="E12" s="455">
        <v>0</v>
      </c>
      <c r="F12" s="455">
        <f>+E12</f>
        <v>0</v>
      </c>
      <c r="G12" s="457">
        <v>42185</v>
      </c>
      <c r="H12" s="458">
        <v>0</v>
      </c>
      <c r="I12" s="458">
        <v>0</v>
      </c>
      <c r="J12" s="459">
        <f>+[3]TABLEAU11!$J$10</f>
        <v>0</v>
      </c>
    </row>
    <row r="13" spans="1:11" s="460" customFormat="1" ht="12" hidden="1" customHeight="1">
      <c r="A13" s="453"/>
      <c r="B13" s="454"/>
      <c r="C13" s="455"/>
      <c r="D13" s="461"/>
      <c r="E13" s="455"/>
      <c r="F13" s="455"/>
      <c r="G13" s="457"/>
      <c r="H13" s="458"/>
      <c r="I13" s="458"/>
      <c r="J13" s="459"/>
    </row>
    <row r="14" spans="1:11" s="462" customFormat="1" ht="18" hidden="1">
      <c r="A14" s="453" t="s">
        <v>413</v>
      </c>
      <c r="B14" s="454" t="s">
        <v>412</v>
      </c>
      <c r="C14" s="455">
        <v>0</v>
      </c>
      <c r="D14" s="456">
        <v>0</v>
      </c>
      <c r="E14" s="455">
        <v>0</v>
      </c>
      <c r="F14" s="455">
        <v>0</v>
      </c>
      <c r="G14" s="457">
        <f>+G12</f>
        <v>42185</v>
      </c>
      <c r="H14" s="458">
        <v>0</v>
      </c>
      <c r="I14" s="458">
        <v>0</v>
      </c>
      <c r="J14" s="459">
        <f>+[3]TABLEAU11!$J$12</f>
        <v>0</v>
      </c>
    </row>
    <row r="15" spans="1:11" s="462" customFormat="1" ht="12" hidden="1" customHeight="1">
      <c r="A15" s="453"/>
      <c r="B15" s="454"/>
      <c r="C15" s="455"/>
      <c r="D15" s="461"/>
      <c r="E15" s="455"/>
      <c r="F15" s="455"/>
      <c r="G15" s="457"/>
      <c r="H15" s="458"/>
      <c r="I15" s="458"/>
      <c r="J15" s="459"/>
    </row>
    <row r="16" spans="1:11" s="460" customFormat="1" ht="18.75" customHeight="1">
      <c r="A16" s="453" t="s">
        <v>414</v>
      </c>
      <c r="B16" s="454" t="s">
        <v>415</v>
      </c>
      <c r="C16" s="455">
        <v>5500000</v>
      </c>
      <c r="D16" s="463">
        <v>1</v>
      </c>
      <c r="E16" s="455">
        <v>5500000</v>
      </c>
      <c r="F16" s="455">
        <f>+[3]TABLEAU11!$F$14</f>
        <v>4956557.6800000006</v>
      </c>
      <c r="G16" s="457">
        <f>+[3]TABLEAU11!$G$14</f>
        <v>43100</v>
      </c>
      <c r="H16" s="458">
        <f>+[3]TABLEAU11!$H$14</f>
        <v>4956557.6800000006</v>
      </c>
      <c r="I16" s="458">
        <f>+[3]TABLEAU11!$I$14</f>
        <v>58552.61</v>
      </c>
      <c r="J16" s="459">
        <f>+[3]TABLEAU11!$J$14</f>
        <v>0</v>
      </c>
      <c r="K16" s="464">
        <f>+H16-F16</f>
        <v>0</v>
      </c>
    </row>
    <row r="17" spans="1:10" s="460" customFormat="1" ht="12" customHeight="1">
      <c r="A17" s="453"/>
      <c r="B17" s="454"/>
      <c r="C17" s="455"/>
      <c r="D17" s="461"/>
      <c r="E17" s="455"/>
      <c r="F17" s="455"/>
      <c r="G17" s="457"/>
      <c r="H17" s="458"/>
      <c r="I17" s="458"/>
      <c r="J17" s="459"/>
    </row>
    <row r="18" spans="1:10" s="462" customFormat="1" ht="52.2">
      <c r="A18" s="453" t="s">
        <v>416</v>
      </c>
      <c r="B18" s="454" t="s">
        <v>417</v>
      </c>
      <c r="C18" s="455">
        <f>+[6]BILAN!$K$73</f>
        <v>117354000</v>
      </c>
      <c r="D18" s="461">
        <v>0.65</v>
      </c>
      <c r="E18" s="455">
        <f>70020000+101391858</f>
        <v>171411858</v>
      </c>
      <c r="F18" s="455">
        <f>+E18</f>
        <v>171411858</v>
      </c>
      <c r="G18" s="457">
        <f>+G16</f>
        <v>43100</v>
      </c>
      <c r="H18" s="458">
        <f>+[3]TABLEAU11!$H$16</f>
        <v>209791389.70000002</v>
      </c>
      <c r="I18" s="458">
        <f>+[3]TABLEAU11!$I$16</f>
        <v>11536868.77</v>
      </c>
      <c r="J18" s="459">
        <f>+[3]TABLEAU11!$J$16</f>
        <v>26700555</v>
      </c>
    </row>
    <row r="19" spans="1:10" s="462" customFormat="1" ht="18">
      <c r="A19" s="465"/>
      <c r="B19" s="454"/>
      <c r="C19" s="466"/>
      <c r="D19" s="467"/>
      <c r="E19" s="466"/>
      <c r="F19" s="466"/>
      <c r="G19" s="468"/>
      <c r="H19" s="469"/>
      <c r="I19" s="466"/>
      <c r="J19" s="470"/>
    </row>
    <row r="20" spans="1:10" s="462" customFormat="1" ht="18">
      <c r="A20" s="453" t="s">
        <v>418</v>
      </c>
      <c r="B20" s="454" t="s">
        <v>417</v>
      </c>
      <c r="C20" s="455">
        <f>4000000+6000000+10000000-2000000</f>
        <v>18000000</v>
      </c>
      <c r="D20" s="463">
        <v>0.5</v>
      </c>
      <c r="E20" s="455">
        <f>100000+3900000+6000000+10000000-10000000</f>
        <v>10000000</v>
      </c>
      <c r="F20" s="455">
        <f>100000+3900000+6000000+10000000-10000000</f>
        <v>10000000</v>
      </c>
      <c r="G20" s="457">
        <f>+G16</f>
        <v>43100</v>
      </c>
      <c r="H20" s="458">
        <f>+[3]TABLEAU11!$H$18</f>
        <v>22658801.86999999</v>
      </c>
      <c r="I20" s="458">
        <f>+[3]TABLEAU11!$I$18</f>
        <v>2207328.8199999919</v>
      </c>
      <c r="J20" s="459">
        <f>+[3]TABLEAU11!$J$18</f>
        <v>0</v>
      </c>
    </row>
    <row r="21" spans="1:10" s="462" customFormat="1" ht="18">
      <c r="A21" s="453"/>
      <c r="B21" s="454"/>
      <c r="C21" s="455"/>
      <c r="D21" s="463"/>
      <c r="E21" s="455"/>
      <c r="F21" s="455"/>
      <c r="G21" s="457"/>
      <c r="H21" s="458"/>
      <c r="I21" s="458"/>
      <c r="J21" s="459"/>
    </row>
    <row r="22" spans="1:10" s="462" customFormat="1" ht="18">
      <c r="A22" s="453" t="s">
        <v>419</v>
      </c>
      <c r="B22" s="454" t="s">
        <v>420</v>
      </c>
      <c r="C22" s="455">
        <f>20000000+30000000+80000000</f>
        <v>130000000</v>
      </c>
      <c r="D22" s="463">
        <v>1</v>
      </c>
      <c r="E22" s="455">
        <f>+[3]TABLEAU11!$E$19</f>
        <v>162261009.45999998</v>
      </c>
      <c r="F22" s="455">
        <f>+E22</f>
        <v>162261009.45999998</v>
      </c>
      <c r="G22" s="457">
        <f>+G16</f>
        <v>43100</v>
      </c>
      <c r="H22" s="458">
        <f>+[3]TABLEAU11!$H$19</f>
        <v>165256960.02999997</v>
      </c>
      <c r="I22" s="458">
        <f>+[3]TABLEAU11!$I$19</f>
        <v>19835283.479999989</v>
      </c>
      <c r="J22" s="459">
        <f>+[3]TABLEAU11!$J$19</f>
        <v>0</v>
      </c>
    </row>
    <row r="23" spans="1:10" s="462" customFormat="1" ht="18">
      <c r="A23" s="453"/>
      <c r="B23" s="454"/>
      <c r="C23" s="455"/>
      <c r="D23" s="463"/>
      <c r="E23" s="455"/>
      <c r="F23" s="455"/>
      <c r="G23" s="457"/>
      <c r="H23" s="469"/>
      <c r="I23" s="466"/>
      <c r="J23" s="470"/>
    </row>
    <row r="24" spans="1:10" s="462" customFormat="1" ht="18">
      <c r="A24" s="453" t="s">
        <v>421</v>
      </c>
      <c r="B24" s="454"/>
      <c r="C24" s="455">
        <v>200000</v>
      </c>
      <c r="D24" s="463">
        <v>1</v>
      </c>
      <c r="E24" s="455">
        <f>+[4]TABLEAU11!$E$20</f>
        <v>200000</v>
      </c>
      <c r="F24" s="455">
        <f>+E24-200000</f>
        <v>0</v>
      </c>
      <c r="G24" s="457">
        <f>+G16</f>
        <v>43100</v>
      </c>
      <c r="H24" s="458">
        <f>+[3]TABLEAU11!$H$20</f>
        <v>-35438.399999999994</v>
      </c>
      <c r="I24" s="458">
        <f>+[3]TABLEAU11!$I$20</f>
        <v>-9367.8100000000013</v>
      </c>
      <c r="J24" s="459">
        <f>+[3]TABLEAU11!$J$20</f>
        <v>0</v>
      </c>
    </row>
    <row r="25" spans="1:10" ht="18">
      <c r="A25" s="471"/>
      <c r="B25" s="472"/>
      <c r="C25" s="473"/>
      <c r="D25" s="474"/>
      <c r="E25" s="473"/>
      <c r="F25" s="473"/>
      <c r="G25" s="475"/>
      <c r="H25" s="476"/>
      <c r="I25" s="473"/>
      <c r="J25" s="477"/>
    </row>
    <row r="26" spans="1:10" ht="18" thickBot="1">
      <c r="A26" s="478" t="s">
        <v>422</v>
      </c>
      <c r="B26" s="479"/>
      <c r="C26" s="480"/>
      <c r="D26" s="480"/>
      <c r="E26" s="480">
        <f>SUM(E12:E25)</f>
        <v>349372867.45999998</v>
      </c>
      <c r="F26" s="480">
        <f>SUM(F12:F25)</f>
        <v>348629425.13999999</v>
      </c>
      <c r="G26" s="480"/>
      <c r="H26" s="480">
        <f>SUM(H12:H25)</f>
        <v>402628270.88</v>
      </c>
      <c r="I26" s="480">
        <f>SUM(I12:I25)</f>
        <v>33628665.869999975</v>
      </c>
      <c r="J26" s="481">
        <f>SUM(J12:J25)</f>
        <v>26700555</v>
      </c>
    </row>
    <row r="28" spans="1:10">
      <c r="A28" s="482"/>
      <c r="B28" s="483"/>
      <c r="C28" s="484"/>
      <c r="H28" s="31"/>
      <c r="J28" s="14">
        <f>+J26-CPC!F37</f>
        <v>0</v>
      </c>
    </row>
    <row r="29" spans="1:10">
      <c r="A29" s="482"/>
      <c r="B29" s="483"/>
      <c r="C29" s="484"/>
    </row>
    <row r="30" spans="1:10">
      <c r="A30" s="482"/>
      <c r="B30" s="483"/>
      <c r="C30" s="484"/>
    </row>
    <row r="31" spans="1:10">
      <c r="A31" s="482"/>
      <c r="B31" s="483"/>
      <c r="C31" s="484"/>
    </row>
    <row r="32" spans="1:10">
      <c r="A32" s="482"/>
      <c r="B32" s="483"/>
      <c r="C32" s="484"/>
    </row>
    <row r="33" spans="1:4">
      <c r="A33" s="482"/>
      <c r="B33" s="483"/>
      <c r="C33" s="484"/>
    </row>
    <row r="34" spans="1:4">
      <c r="A34" s="482"/>
      <c r="B34" s="483"/>
      <c r="C34" s="484"/>
    </row>
    <row r="35" spans="1:4">
      <c r="A35" s="482"/>
      <c r="B35" s="483"/>
      <c r="C35" s="484"/>
      <c r="D35" s="485"/>
    </row>
    <row r="36" spans="1:4">
      <c r="A36" s="482"/>
      <c r="B36" s="483"/>
      <c r="C36" s="484"/>
    </row>
    <row r="37" spans="1:4">
      <c r="A37" s="482"/>
      <c r="B37" s="483"/>
      <c r="C37" s="484"/>
    </row>
    <row r="38" spans="1:4">
      <c r="A38" s="482"/>
      <c r="B38" s="483"/>
      <c r="C38" s="484"/>
    </row>
    <row r="39" spans="1:4">
      <c r="A39" s="482"/>
      <c r="B39" s="483"/>
      <c r="C39" s="484"/>
    </row>
    <row r="40" spans="1:4">
      <c r="A40" s="482"/>
      <c r="B40" s="483"/>
      <c r="C40" s="484"/>
    </row>
    <row r="41" spans="1:4">
      <c r="A41" s="482"/>
      <c r="B41" s="483"/>
      <c r="C41" s="484"/>
    </row>
    <row r="42" spans="1:4">
      <c r="A42" s="482"/>
      <c r="B42" s="483"/>
      <c r="C42" s="484"/>
    </row>
    <row r="43" spans="1:4">
      <c r="A43" s="482"/>
      <c r="B43" s="483"/>
      <c r="C43" s="484"/>
    </row>
    <row r="44" spans="1:4">
      <c r="A44" s="482"/>
      <c r="B44" s="483"/>
      <c r="C44" s="484"/>
    </row>
    <row r="45" spans="1:4">
      <c r="A45" s="482"/>
      <c r="B45" s="483"/>
      <c r="C45" s="484"/>
    </row>
    <row r="46" spans="1:4">
      <c r="A46" s="482"/>
      <c r="B46" s="483"/>
      <c r="C46" s="484"/>
    </row>
    <row r="47" spans="1:4">
      <c r="A47" s="482"/>
      <c r="B47" s="483"/>
      <c r="C47" s="484"/>
    </row>
    <row r="48" spans="1:4">
      <c r="A48" s="482"/>
      <c r="B48" s="483"/>
      <c r="C48" s="484"/>
    </row>
    <row r="49" spans="1:3">
      <c r="A49" s="482"/>
      <c r="B49" s="483"/>
      <c r="C49" s="484"/>
    </row>
    <row r="50" spans="1:3">
      <c r="A50" s="482"/>
      <c r="B50" s="483"/>
      <c r="C50" s="484"/>
    </row>
    <row r="51" spans="1:3">
      <c r="A51" s="482"/>
      <c r="B51" s="486"/>
      <c r="C51" s="487"/>
    </row>
  </sheetData>
  <mergeCells count="1">
    <mergeCell ref="A6:I6"/>
  </mergeCells>
  <printOptions horizontalCentered="1" verticalCentered="1"/>
  <pageMargins left="0" right="0" top="0.17" bottom="0.98425196850393704" header="0.51181102362204722" footer="0.51181102362204722"/>
  <pageSetup paperSize="9" scale="67"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showGridLines="0" showZeros="0" view="pageBreakPreview" topLeftCell="A16" zoomScale="60" zoomScaleNormal="60" workbookViewId="0">
      <selection activeCell="G9" sqref="G9"/>
    </sheetView>
  </sheetViews>
  <sheetFormatPr baseColWidth="10" defaultColWidth="11.54296875" defaultRowHeight="15.6"/>
  <cols>
    <col min="1" max="1" width="39.81640625" style="14" customWidth="1"/>
    <col min="2" max="2" width="19.36328125" style="14" customWidth="1"/>
    <col min="3" max="3" width="14.6328125" style="14" customWidth="1"/>
    <col min="4" max="4" width="15.6328125" style="14" customWidth="1"/>
    <col min="5" max="5" width="15.1796875" style="14" customWidth="1"/>
    <col min="6" max="6" width="16.1796875" style="14" customWidth="1"/>
    <col min="7" max="7" width="17.36328125" style="14" customWidth="1"/>
    <col min="8" max="8" width="15.08984375" style="14" customWidth="1"/>
    <col min="9" max="9" width="20.81640625" style="14" customWidth="1"/>
    <col min="10" max="10" width="3.1796875" style="14" customWidth="1"/>
    <col min="11" max="16384" width="11.54296875" style="14"/>
  </cols>
  <sheetData>
    <row r="1" spans="1:12" ht="18">
      <c r="A1" s="1" t="s">
        <v>0</v>
      </c>
    </row>
    <row r="2" spans="1:12" ht="18">
      <c r="A2" s="1" t="s">
        <v>1</v>
      </c>
    </row>
    <row r="6" spans="1:12" ht="24.75" customHeight="1">
      <c r="A6" s="677" t="s">
        <v>423</v>
      </c>
      <c r="B6" s="677"/>
      <c r="C6" s="677"/>
      <c r="D6" s="677"/>
      <c r="E6" s="677"/>
      <c r="F6" s="677"/>
      <c r="G6" s="677"/>
      <c r="H6" s="677"/>
      <c r="I6" s="677"/>
      <c r="J6" s="488"/>
    </row>
    <row r="9" spans="1:12" ht="16.2" thickBot="1">
      <c r="G9" s="439" t="str">
        <f>+'B4'!H9</f>
        <v>Exercice du 1er janvier 2017 au 31 décembre 2017</v>
      </c>
    </row>
    <row r="10" spans="1:12">
      <c r="A10" s="700" t="s">
        <v>127</v>
      </c>
      <c r="B10" s="489" t="s">
        <v>424</v>
      </c>
      <c r="C10" s="490"/>
      <c r="D10" s="491" t="s">
        <v>425</v>
      </c>
      <c r="E10" s="492"/>
      <c r="F10" s="493"/>
      <c r="G10" s="491" t="s">
        <v>426</v>
      </c>
      <c r="H10" s="492"/>
      <c r="I10" s="494" t="s">
        <v>427</v>
      </c>
    </row>
    <row r="11" spans="1:12">
      <c r="A11" s="701"/>
      <c r="B11" s="495" t="s">
        <v>428</v>
      </c>
      <c r="C11" s="496" t="s">
        <v>429</v>
      </c>
      <c r="D11" s="497" t="s">
        <v>430</v>
      </c>
      <c r="E11" s="498" t="s">
        <v>431</v>
      </c>
      <c r="F11" s="499" t="s">
        <v>429</v>
      </c>
      <c r="G11" s="497" t="s">
        <v>430</v>
      </c>
      <c r="H11" s="498" t="s">
        <v>431</v>
      </c>
      <c r="I11" s="500" t="s">
        <v>130</v>
      </c>
    </row>
    <row r="12" spans="1:12" ht="18">
      <c r="A12" s="501"/>
      <c r="B12" s="502"/>
      <c r="C12" s="502"/>
      <c r="D12" s="502"/>
      <c r="E12" s="503"/>
      <c r="F12" s="504"/>
      <c r="G12" s="505"/>
      <c r="H12" s="506"/>
      <c r="I12" s="507"/>
    </row>
    <row r="13" spans="1:12" ht="18">
      <c r="A13" s="427" t="s">
        <v>432</v>
      </c>
      <c r="B13" s="108">
        <f>+[3]TABLEAU9!B8</f>
        <v>11741489.720000001</v>
      </c>
      <c r="C13" s="108">
        <f>+[3]TABLEAU9!C8</f>
        <v>0</v>
      </c>
      <c r="D13" s="108">
        <f>+[3]TABLEAU9!D8</f>
        <v>0</v>
      </c>
      <c r="E13" s="108">
        <f>+[3]TABLEAU9!E8</f>
        <v>0</v>
      </c>
      <c r="F13" s="508">
        <f>+[3]TABLEAU9!F8</f>
        <v>0</v>
      </c>
      <c r="G13" s="108">
        <f>+[3]TABLEAU9!G8</f>
        <v>151002.78</v>
      </c>
      <c r="H13" s="509">
        <f>+[3]TABLEAU9!H8</f>
        <v>616660.41</v>
      </c>
      <c r="I13" s="79">
        <f>+B13+C13+D13+E13-F13-G13-H13</f>
        <v>10973826.530000001</v>
      </c>
      <c r="J13" s="510" t="s">
        <v>433</v>
      </c>
      <c r="K13" s="14">
        <f>+I13-[3]TABLEAU9!$I$8</f>
        <v>0</v>
      </c>
      <c r="L13" s="31"/>
    </row>
    <row r="14" spans="1:12" ht="18">
      <c r="A14" s="427" t="s">
        <v>434</v>
      </c>
      <c r="B14" s="108"/>
      <c r="C14" s="108"/>
      <c r="D14" s="108"/>
      <c r="E14" s="509"/>
      <c r="F14" s="508"/>
      <c r="G14" s="108"/>
      <c r="H14" s="509"/>
      <c r="I14" s="79"/>
      <c r="K14" s="14">
        <f>+I14-'[3]A '!BQ90</f>
        <v>0</v>
      </c>
    </row>
    <row r="15" spans="1:12" ht="18">
      <c r="A15" s="427"/>
      <c r="B15" s="108"/>
      <c r="C15" s="108"/>
      <c r="D15" s="108"/>
      <c r="E15" s="509"/>
      <c r="F15" s="508"/>
      <c r="G15" s="108"/>
      <c r="H15" s="509"/>
      <c r="I15" s="79"/>
      <c r="K15" s="14">
        <f>+I15-'[3]A '!BQ91</f>
        <v>0</v>
      </c>
    </row>
    <row r="16" spans="1:12" ht="18">
      <c r="A16" s="427" t="s">
        <v>435</v>
      </c>
      <c r="B16" s="108">
        <f>+[3]TABLEAU9!B12</f>
        <v>0</v>
      </c>
      <c r="C16" s="108">
        <f>+[3]TABLEAU9!C12</f>
        <v>0</v>
      </c>
      <c r="D16" s="108">
        <f>+[3]TABLEAU9!D12</f>
        <v>0</v>
      </c>
      <c r="E16" s="108">
        <f>+[3]TABLEAU9!E12</f>
        <v>0</v>
      </c>
      <c r="F16" s="508">
        <f>+[3]TABLEAU9!F12</f>
        <v>0</v>
      </c>
      <c r="G16" s="108">
        <f>+[3]TABLEAU9!G12</f>
        <v>0</v>
      </c>
      <c r="H16" s="509">
        <f>+[3]TABLEAU9!H12</f>
        <v>0</v>
      </c>
      <c r="I16" s="79">
        <f>+B16+C16+D16+E16-F16-G16-H16</f>
        <v>0</v>
      </c>
      <c r="K16" s="14">
        <f>+I16-'[3]A '!BQ92</f>
        <v>0</v>
      </c>
    </row>
    <row r="17" spans="1:11" ht="18">
      <c r="A17" s="427"/>
      <c r="B17" s="108"/>
      <c r="C17" s="108"/>
      <c r="D17" s="108"/>
      <c r="E17" s="509"/>
      <c r="F17" s="508"/>
      <c r="G17" s="108"/>
      <c r="H17" s="509"/>
      <c r="I17" s="79"/>
      <c r="K17" s="14">
        <f>+I17-'[3]A '!BQ93</f>
        <v>0</v>
      </c>
    </row>
    <row r="18" spans="1:11" ht="18">
      <c r="A18" s="427" t="s">
        <v>436</v>
      </c>
      <c r="B18" s="108">
        <f>+[3]TABLEAU9!B15</f>
        <v>145461339</v>
      </c>
      <c r="C18" s="108">
        <f>+[3]TABLEAU9!C15</f>
        <v>0</v>
      </c>
      <c r="D18" s="108">
        <f>+[3]TABLEAU9!D15</f>
        <v>0</v>
      </c>
      <c r="E18" s="108">
        <f>+[3]TABLEAU9!E15</f>
        <v>11214087</v>
      </c>
      <c r="F18" s="508">
        <f>+[3]TABLEAU9!F15</f>
        <v>0</v>
      </c>
      <c r="G18" s="108">
        <f>+[3]TABLEAU9!G15</f>
        <v>0</v>
      </c>
      <c r="H18" s="509">
        <f>+[3]TABLEAU9!H15</f>
        <v>447088</v>
      </c>
      <c r="I18" s="79">
        <f>+B18+C18+D18+E18-F18-G18-H18</f>
        <v>156228338</v>
      </c>
      <c r="J18" s="510" t="s">
        <v>437</v>
      </c>
      <c r="K18" s="14">
        <f>+I18-'[3]A '!BQ94</f>
        <v>0</v>
      </c>
    </row>
    <row r="19" spans="1:11" ht="18">
      <c r="A19" s="427" t="s">
        <v>438</v>
      </c>
      <c r="B19" s="108"/>
      <c r="C19" s="108"/>
      <c r="D19" s="108"/>
      <c r="E19" s="509"/>
      <c r="F19" s="508"/>
      <c r="G19" s="108"/>
      <c r="H19" s="509"/>
      <c r="I19" s="79"/>
      <c r="K19" s="14">
        <f>+I19-'[3]A '!BQ95</f>
        <v>0</v>
      </c>
    </row>
    <row r="20" spans="1:11" ht="18">
      <c r="A20" s="427"/>
      <c r="B20" s="108"/>
      <c r="C20" s="108"/>
      <c r="D20" s="108"/>
      <c r="E20" s="509"/>
      <c r="F20" s="508"/>
      <c r="G20" s="108"/>
      <c r="H20" s="509"/>
      <c r="I20" s="79"/>
      <c r="K20" s="14">
        <f>+I20-'[3]A '!BQ96</f>
        <v>0</v>
      </c>
    </row>
    <row r="21" spans="1:11" ht="17.399999999999999">
      <c r="A21" s="511" t="s">
        <v>439</v>
      </c>
      <c r="B21" s="512">
        <f t="shared" ref="B21:I21" si="0">SUM(B13:B19)</f>
        <v>157202828.72</v>
      </c>
      <c r="C21" s="512">
        <f t="shared" si="0"/>
        <v>0</v>
      </c>
      <c r="D21" s="512">
        <f t="shared" si="0"/>
        <v>0</v>
      </c>
      <c r="E21" s="513">
        <f t="shared" si="0"/>
        <v>11214087</v>
      </c>
      <c r="F21" s="514">
        <f t="shared" si="0"/>
        <v>0</v>
      </c>
      <c r="G21" s="512">
        <f t="shared" si="0"/>
        <v>151002.78</v>
      </c>
      <c r="H21" s="513">
        <f t="shared" si="0"/>
        <v>1063748.4100000001</v>
      </c>
      <c r="I21" s="515">
        <f t="shared" si="0"/>
        <v>167202164.53</v>
      </c>
      <c r="K21" s="14">
        <f>+I21-'[3]A '!BQ97</f>
        <v>0</v>
      </c>
    </row>
    <row r="22" spans="1:11" ht="18">
      <c r="A22" s="427"/>
      <c r="B22" s="108"/>
      <c r="C22" s="108"/>
      <c r="D22" s="108"/>
      <c r="E22" s="509"/>
      <c r="F22" s="508"/>
      <c r="G22" s="108"/>
      <c r="H22" s="509"/>
      <c r="I22" s="42"/>
      <c r="K22" s="14">
        <f>+I22-'[3]A '!BQ98</f>
        <v>0</v>
      </c>
    </row>
    <row r="23" spans="1:11" ht="18">
      <c r="A23" s="427" t="s">
        <v>440</v>
      </c>
      <c r="B23" s="108">
        <f>+[3]TABLEAU9!B21</f>
        <v>69593107.040000007</v>
      </c>
      <c r="C23" s="108">
        <f>+[3]TABLEAU9!C21</f>
        <v>9894149.8399999999</v>
      </c>
      <c r="D23" s="108">
        <f>+[3]TABLEAU9!D21</f>
        <v>0</v>
      </c>
      <c r="E23" s="108">
        <f>+[3]TABLEAU9!E21</f>
        <v>154117.24</v>
      </c>
      <c r="F23" s="508">
        <f>+[3]TABLEAU9!F21</f>
        <v>26469766.27</v>
      </c>
      <c r="G23" s="108">
        <f>+[3]TABLEAU9!G21</f>
        <v>0</v>
      </c>
      <c r="H23" s="509">
        <f>+[3]TABLEAU9!H21</f>
        <v>5736123.6799999997</v>
      </c>
      <c r="I23" s="79">
        <f>+B23+C23+D23+E23-F23-G23-H23</f>
        <v>47435484.170000009</v>
      </c>
      <c r="K23" s="14">
        <f>+I23-'[3]A '!BQ99</f>
        <v>0</v>
      </c>
    </row>
    <row r="24" spans="1:11" ht="18">
      <c r="A24" s="427" t="s">
        <v>441</v>
      </c>
      <c r="B24" s="108"/>
      <c r="C24" s="108"/>
      <c r="D24" s="108"/>
      <c r="E24" s="509"/>
      <c r="F24" s="508"/>
      <c r="G24" s="108"/>
      <c r="H24" s="509"/>
      <c r="I24" s="79"/>
      <c r="K24" s="14">
        <f>+I24-'[3]A '!BQ100</f>
        <v>0</v>
      </c>
    </row>
    <row r="25" spans="1:11" ht="18">
      <c r="A25" s="427"/>
      <c r="B25" s="108"/>
      <c r="C25" s="108"/>
      <c r="D25" s="108"/>
      <c r="E25" s="509"/>
      <c r="F25" s="508"/>
      <c r="G25" s="108"/>
      <c r="H25" s="509"/>
      <c r="I25" s="79"/>
      <c r="K25" s="14">
        <f>+I25-'[3]A '!BQ101</f>
        <v>0</v>
      </c>
    </row>
    <row r="26" spans="1:11" ht="18">
      <c r="A26" s="427" t="s">
        <v>442</v>
      </c>
      <c r="B26" s="108">
        <f>+[3]TABLEAU9!B26</f>
        <v>41483485.799999997</v>
      </c>
      <c r="C26" s="108">
        <f>+[3]TABLEAU9!C26</f>
        <v>0</v>
      </c>
      <c r="D26" s="108">
        <f>+[3]TABLEAU9!D26</f>
        <v>218870.26</v>
      </c>
      <c r="E26" s="108">
        <f>+[3]TABLEAU9!E26</f>
        <v>34146950.289999999</v>
      </c>
      <c r="F26" s="508">
        <f>+[3]TABLEAU9!F26</f>
        <v>0</v>
      </c>
      <c r="G26" s="108">
        <f>+[3]TABLEAU9!G26</f>
        <v>7289.869999999999</v>
      </c>
      <c r="H26" s="509">
        <f>+[3]TABLEAU9!H26</f>
        <v>26248040.82</v>
      </c>
      <c r="I26" s="79">
        <f>+B26+C26+D26+E26-F26-G26-H26</f>
        <v>49593975.659999989</v>
      </c>
      <c r="K26" s="14">
        <f>+I26-'[3]A '!BQ102</f>
        <v>0</v>
      </c>
    </row>
    <row r="27" spans="1:11" ht="18">
      <c r="A27" s="427" t="s">
        <v>443</v>
      </c>
      <c r="B27" s="108"/>
      <c r="C27" s="516"/>
      <c r="D27" s="516"/>
      <c r="E27" s="517"/>
      <c r="F27" s="518"/>
      <c r="G27" s="516"/>
      <c r="H27" s="517"/>
      <c r="I27" s="519"/>
      <c r="K27" s="14">
        <f>+I27-'[3]A '!BQ103</f>
        <v>0</v>
      </c>
    </row>
    <row r="28" spans="1:11" ht="18">
      <c r="A28" s="427"/>
      <c r="B28" s="108"/>
      <c r="C28" s="516"/>
      <c r="D28" s="516"/>
      <c r="E28" s="517"/>
      <c r="F28" s="518"/>
      <c r="G28" s="516"/>
      <c r="H28" s="517"/>
      <c r="I28" s="519"/>
      <c r="K28" s="14">
        <f>+I28-'[3]A '!BQ104</f>
        <v>0</v>
      </c>
    </row>
    <row r="29" spans="1:11" ht="18">
      <c r="A29" s="427" t="s">
        <v>444</v>
      </c>
      <c r="B29" s="108">
        <f>+[3]TABLEAU9!B30</f>
        <v>0</v>
      </c>
      <c r="C29" s="108">
        <f>+[3]TABLEAU9!C30</f>
        <v>0</v>
      </c>
      <c r="D29" s="108">
        <f>+[3]TABLEAU9!D30</f>
        <v>0</v>
      </c>
      <c r="E29" s="108">
        <f>+[3]TABLEAU9!E30</f>
        <v>0</v>
      </c>
      <c r="F29" s="508">
        <f>+[3]TABLEAU9!F30</f>
        <v>0</v>
      </c>
      <c r="G29" s="108">
        <f>+[3]TABLEAU9!G30</f>
        <v>0</v>
      </c>
      <c r="H29" s="509">
        <f>+[3]TABLEAU9!H30</f>
        <v>0</v>
      </c>
      <c r="I29" s="79">
        <f>+B29+C29+D29+E29-F29-G29-H29</f>
        <v>0</v>
      </c>
      <c r="K29" s="14">
        <f>+I29-'[3]A '!BQ105</f>
        <v>0</v>
      </c>
    </row>
    <row r="30" spans="1:11" ht="18">
      <c r="A30" s="427" t="s">
        <v>445</v>
      </c>
      <c r="B30" s="108"/>
      <c r="C30" s="108"/>
      <c r="D30" s="108"/>
      <c r="E30" s="509"/>
      <c r="F30" s="508"/>
      <c r="G30" s="108"/>
      <c r="H30" s="509"/>
      <c r="I30" s="79"/>
      <c r="K30" s="14">
        <f>+I30-'[3]A '!BQ106</f>
        <v>0</v>
      </c>
    </row>
    <row r="31" spans="1:11" ht="17.399999999999999">
      <c r="A31" s="427"/>
      <c r="B31" s="520"/>
      <c r="C31" s="521"/>
      <c r="D31" s="521"/>
      <c r="E31" s="522"/>
      <c r="F31" s="523"/>
      <c r="G31" s="521"/>
      <c r="H31" s="522"/>
      <c r="I31" s="519"/>
      <c r="K31" s="14">
        <f>+I31-'[3]A '!BQ107</f>
        <v>0</v>
      </c>
    </row>
    <row r="32" spans="1:11" ht="17.399999999999999">
      <c r="A32" s="511" t="s">
        <v>446</v>
      </c>
      <c r="B32" s="512">
        <f t="shared" ref="B32:I32" si="1">SUM(B23:B31)</f>
        <v>111076592.84</v>
      </c>
      <c r="C32" s="512">
        <f t="shared" si="1"/>
        <v>9894149.8399999999</v>
      </c>
      <c r="D32" s="512">
        <f t="shared" si="1"/>
        <v>218870.26</v>
      </c>
      <c r="E32" s="513">
        <f t="shared" si="1"/>
        <v>34301067.530000001</v>
      </c>
      <c r="F32" s="514">
        <f t="shared" si="1"/>
        <v>26469766.27</v>
      </c>
      <c r="G32" s="512">
        <f t="shared" si="1"/>
        <v>7289.869999999999</v>
      </c>
      <c r="H32" s="513">
        <f t="shared" si="1"/>
        <v>31984164.5</v>
      </c>
      <c r="I32" s="515">
        <f t="shared" si="1"/>
        <v>97029459.829999998</v>
      </c>
      <c r="K32" s="14">
        <f>+I32-'[3]A '!BQ108</f>
        <v>0</v>
      </c>
    </row>
    <row r="33" spans="1:11" ht="18">
      <c r="A33" s="429"/>
      <c r="B33" s="108"/>
      <c r="C33" s="516"/>
      <c r="D33" s="516"/>
      <c r="E33" s="517"/>
      <c r="F33" s="518"/>
      <c r="G33" s="516"/>
      <c r="H33" s="517"/>
      <c r="I33" s="524"/>
      <c r="K33" s="14">
        <f>+I33-'[3]A '!BQ109</f>
        <v>0</v>
      </c>
    </row>
    <row r="34" spans="1:11" ht="18">
      <c r="A34" s="429"/>
      <c r="B34" s="108"/>
      <c r="C34" s="516"/>
      <c r="D34" s="516"/>
      <c r="E34" s="517"/>
      <c r="F34" s="518"/>
      <c r="G34" s="516"/>
      <c r="H34" s="517"/>
      <c r="I34" s="524"/>
      <c r="K34" s="14">
        <f>+I34-'[3]A '!BQ110</f>
        <v>0</v>
      </c>
    </row>
    <row r="35" spans="1:11" ht="18" thickBot="1">
      <c r="A35" s="525" t="s">
        <v>447</v>
      </c>
      <c r="B35" s="526">
        <f t="shared" ref="B35:I35" si="2">+B21+B32</f>
        <v>268279421.56</v>
      </c>
      <c r="C35" s="526">
        <f t="shared" si="2"/>
        <v>9894149.8399999999</v>
      </c>
      <c r="D35" s="526">
        <f t="shared" si="2"/>
        <v>218870.26</v>
      </c>
      <c r="E35" s="527">
        <f t="shared" si="2"/>
        <v>45515154.530000001</v>
      </c>
      <c r="F35" s="528">
        <f t="shared" si="2"/>
        <v>26469766.27</v>
      </c>
      <c r="G35" s="526">
        <f t="shared" si="2"/>
        <v>158292.65</v>
      </c>
      <c r="H35" s="527">
        <f t="shared" si="2"/>
        <v>33047912.91</v>
      </c>
      <c r="I35" s="529">
        <f t="shared" si="2"/>
        <v>264231624.36000001</v>
      </c>
      <c r="K35" s="14">
        <f>+I35-[3]TABLEAU9!$I$35</f>
        <v>0</v>
      </c>
    </row>
    <row r="36" spans="1:11" ht="24.75" customHeight="1">
      <c r="A36" s="530" t="str">
        <f>+[3]TABLEAU9!$A$36</f>
        <v>(1) Le montant des provisions figurant au bilan est de 1 111 334,96 DH , l'écart de 9 862 491,57 DH correspond à une provision pour depréciation des immobilisations corporelles</v>
      </c>
      <c r="E36" s="531"/>
      <c r="F36" s="53"/>
    </row>
    <row r="37" spans="1:11">
      <c r="A37" s="532" t="str">
        <f>+[3]TABLEAU9!$A$37</f>
        <v>(2) Ce montant comprend la provision pour engagements sociaux pour 155 212 575,00 DH</v>
      </c>
      <c r="I37" s="14">
        <f>+I35-[3]TABLEAU9!$I$35</f>
        <v>0</v>
      </c>
    </row>
    <row r="43" spans="1:11">
      <c r="B43" s="31"/>
    </row>
  </sheetData>
  <mergeCells count="2">
    <mergeCell ref="A6:I6"/>
    <mergeCell ref="A10:A11"/>
  </mergeCells>
  <printOptions horizontalCentered="1" verticalCentered="1"/>
  <pageMargins left="0" right="0" top="0.49" bottom="0.98425196850393704" header="0.51181102362204722" footer="0.51181102362204722"/>
  <pageSetup paperSize="9"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12</vt:i4>
      </vt:variant>
    </vt:vector>
  </HeadingPairs>
  <TitlesOfParts>
    <vt:vector size="26" baseType="lpstr">
      <vt:lpstr>BILAN</vt:lpstr>
      <vt:lpstr>CPC</vt:lpstr>
      <vt:lpstr>ESG</vt:lpstr>
      <vt:lpstr>TAB DE FINA</vt:lpstr>
      <vt:lpstr>A2</vt:lpstr>
      <vt:lpstr>A3</vt:lpstr>
      <vt:lpstr>B2</vt:lpstr>
      <vt:lpstr>B4</vt:lpstr>
      <vt:lpstr>B5</vt:lpstr>
      <vt:lpstr>B6</vt:lpstr>
      <vt:lpstr>B7</vt:lpstr>
      <vt:lpstr>B8</vt:lpstr>
      <vt:lpstr>B9</vt:lpstr>
      <vt:lpstr>B15</vt:lpstr>
      <vt:lpstr>'A2'!Zone_d_impression</vt:lpstr>
      <vt:lpstr>'A3'!Zone_d_impression</vt:lpstr>
      <vt:lpstr>'B2'!Zone_d_impression</vt:lpstr>
      <vt:lpstr>'B4'!Zone_d_impression</vt:lpstr>
      <vt:lpstr>'B5'!Zone_d_impression</vt:lpstr>
      <vt:lpstr>'B6'!Zone_d_impression</vt:lpstr>
      <vt:lpstr>'B7'!Zone_d_impression</vt:lpstr>
      <vt:lpstr>'B9'!Zone_d_impression</vt:lpstr>
      <vt:lpstr>BILAN!Zone_d_impression</vt:lpstr>
      <vt:lpstr>CPC!Zone_d_impression</vt:lpstr>
      <vt:lpstr>ESG!Zone_d_impression</vt:lpstr>
      <vt:lpstr>'TAB DE FINA'!Zone_d_impression</vt:lpstr>
    </vt:vector>
  </TitlesOfParts>
  <Company>GBM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Khalid Karym</dc:creator>
  <cp:lastModifiedBy>sbelkentaoui</cp:lastModifiedBy>
  <cp:lastPrinted>2018-03-06T14:40:11Z</cp:lastPrinted>
  <dcterms:created xsi:type="dcterms:W3CDTF">2017-02-28T08:43:08Z</dcterms:created>
  <dcterms:modified xsi:type="dcterms:W3CDTF">2018-03-19T15:57:33Z</dcterms:modified>
</cp:coreProperties>
</file>